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9645" yWindow="-45" windowWidth="14310" windowHeight="12840" tabRatio="760"/>
  </bookViews>
  <sheets>
    <sheet name="Schema Generale" sheetId="1" r:id="rId1"/>
    <sheet name="Organizzazione" sheetId="2" r:id="rId2"/>
    <sheet name="Caratteristiche" sheetId="3" r:id="rId3"/>
    <sheet name="Economico Patrimoniale" sheetId="4" r:id="rId4"/>
    <sheet name="Missione programma processo" sheetId="5" r:id="rId5"/>
    <sheet name="PTPCT &amp; Codcomportamento" sheetId="37" r:id="rId6"/>
  </sheets>
  <externalReferences>
    <externalReference r:id="rId7"/>
  </externalReferences>
  <definedNames>
    <definedName name="_xlnm._FilterDatabase" localSheetId="0" hidden="1">'Schema Generale'!#REF!</definedName>
    <definedName name="area">[1]db1!$B$2:$B$20</definedName>
    <definedName name="_xlnm.Print_Area" localSheetId="2">Caratteristiche!$A$2:$N$44</definedName>
    <definedName name="_xlnm.Print_Area" localSheetId="3">'Economico Patrimoniale'!$A$1:$L$107</definedName>
    <definedName name="_xlnm.Print_Area" localSheetId="1">Organizzazione!$A$1:$L$60</definedName>
    <definedName name="_xlnm.Print_Area" localSheetId="0">'Schema Generale'!$A$1:$G$49</definedName>
    <definedName name="cronoprogramma">[1]db1!$K$1</definedName>
    <definedName name="nome">[1]db1!$C$2:$C$20</definedName>
    <definedName name="Payment_Needed">"Pagamento richiesto"</definedName>
    <definedName name="Reimbursement">"Rimborso"</definedName>
    <definedName name="tipo">[1]db1!$E$2:$E$4</definedName>
    <definedName name="Z_0CDFE071_D2BF_4AC9_96FE_3C7CC2EB89D1_.wvu.Cols" localSheetId="0" hidden="1">'Schema Generale'!$F:$G</definedName>
    <definedName name="Z_0CDFE071_D2BF_4AC9_96FE_3C7CC2EB89D1_.wvu.PrintArea" localSheetId="2" hidden="1">Caratteristiche!$A$2:$N$44</definedName>
    <definedName name="Z_0CDFE071_D2BF_4AC9_96FE_3C7CC2EB89D1_.wvu.PrintArea" localSheetId="3" hidden="1">'Economico Patrimoniale'!$A$1:$L$107</definedName>
    <definedName name="Z_0CDFE071_D2BF_4AC9_96FE_3C7CC2EB89D1_.wvu.PrintArea" localSheetId="1" hidden="1">Organizzazione!$A$1:$L$60</definedName>
    <definedName name="Z_0CDFE071_D2BF_4AC9_96FE_3C7CC2EB89D1_.wvu.PrintArea" localSheetId="0" hidden="1">'Schema Generale'!$A$1:$G$49</definedName>
    <definedName name="Z_0CDFE071_D2BF_4AC9_96FE_3C7CC2EB89D1_.wvu.Rows" localSheetId="2" hidden="1">Caratteristiche!$7:$7</definedName>
    <definedName name="Z_16B7DE21_A045_4CA8_8E8A_B264E96AA2CC_.wvu.Cols" localSheetId="0" hidden="1">'Schema Generale'!$F:$G</definedName>
    <definedName name="Z_16B7DE21_A045_4CA8_8E8A_B264E96AA2CC_.wvu.PrintArea" localSheetId="2" hidden="1">Caratteristiche!$A$2:$N$44</definedName>
    <definedName name="Z_16B7DE21_A045_4CA8_8E8A_B264E96AA2CC_.wvu.PrintArea" localSheetId="3" hidden="1">'Economico Patrimoniale'!$A$1:$L$107</definedName>
    <definedName name="Z_16B7DE21_A045_4CA8_8E8A_B264E96AA2CC_.wvu.PrintArea" localSheetId="1" hidden="1">Organizzazione!$A$1:$L$60</definedName>
    <definedName name="Z_16B7DE21_A045_4CA8_8E8A_B264E96AA2CC_.wvu.PrintArea" localSheetId="0" hidden="1">'Schema Generale'!$A$1:$G$49</definedName>
    <definedName name="Z_16B7DE21_A045_4CA8_8E8A_B264E96AA2CC_.wvu.Rows" localSheetId="2" hidden="1">Caratteristiche!$7:$7</definedName>
    <definedName name="Z_FD66CCA4_E734_40F6_A42D_704ADC03C8FF_.wvu.Cols" localSheetId="0" hidden="1">'Schema Generale'!$F:$G</definedName>
    <definedName name="Z_FD66CCA4_E734_40F6_A42D_704ADC03C8FF_.wvu.PrintArea" localSheetId="2" hidden="1">Caratteristiche!$A$2:$N$44</definedName>
    <definedName name="Z_FD66CCA4_E734_40F6_A42D_704ADC03C8FF_.wvu.PrintArea" localSheetId="3" hidden="1">'Economico Patrimoniale'!$A$1:$L$107</definedName>
    <definedName name="Z_FD66CCA4_E734_40F6_A42D_704ADC03C8FF_.wvu.PrintArea" localSheetId="1" hidden="1">Organizzazione!$A$1:$L$60</definedName>
    <definedName name="Z_FD66CCA4_E734_40F6_A42D_704ADC03C8FF_.wvu.PrintArea" localSheetId="0" hidden="1">'Schema Generale'!$A$1:$G$49</definedName>
    <definedName name="Z_FD66CCA4_E734_40F6_A42D_704ADC03C8FF_.wvu.Rows" localSheetId="2" hidden="1">Caratteristiche!$7:$7</definedName>
  </definedNames>
  <calcPr calcId="145621"/>
  <customWorkbookViews>
    <customWorkbookView name="Gabriella - Visualizzazione personale" guid="{5274FD7E-76C2-47C3-8C9C-C2C181076605}" mergeInterval="0" personalView="1" maximized="1" windowWidth="1436" windowHeight="720" activeSheetId="6"/>
    <customWorkbookView name="TRAPANESE - Visualizzazione personale" guid="{0CDFE071-D2BF-4AC9-96FE-3C7CC2EB89D1}" mergeInterval="0" personalView="1" maximized="1" xWindow="1" yWindow="1" windowWidth="1436" windowHeight="670" activeSheetId="5"/>
    <customWorkbookView name="CAPPA - Visualizzazione personale" guid="{16B7DE21-A045-4CA8-8E8A-B264E96AA2CC}" mergeInterval="0" personalView="1" maximized="1" xWindow="1" yWindow="1" windowWidth="1436" windowHeight="670" activeSheetId="5"/>
    <customWorkbookView name="QUIRICO - Visualizzazione personale" guid="{FD66CCA4-E734-40F6-A42D-704ADC03C8FF}" mergeInterval="0" personalView="1" maximized="1" windowWidth="1436" windowHeight="746" activeSheetId="5"/>
  </customWorkbookViews>
</workbook>
</file>

<file path=xl/calcChain.xml><?xml version="1.0" encoding="utf-8"?>
<calcChain xmlns="http://schemas.openxmlformats.org/spreadsheetml/2006/main">
  <c r="M7" i="2" l="1"/>
  <c r="M117" i="37" l="1"/>
  <c r="A104" i="37"/>
  <c r="A64" i="37"/>
  <c r="A60" i="37"/>
  <c r="A58" i="37"/>
  <c r="A56" i="37"/>
  <c r="A62" i="37"/>
  <c r="A22" i="37"/>
  <c r="A23" i="37" s="1"/>
  <c r="A50" i="37" l="1"/>
  <c r="A24" i="37"/>
  <c r="A54" i="37" s="1"/>
  <c r="A52" i="37"/>
  <c r="L12" i="5" l="1"/>
  <c r="H36" i="5" l="1"/>
  <c r="R73" i="5" l="1"/>
  <c r="H73" i="5"/>
  <c r="N49" i="5"/>
  <c r="Q49" i="5" s="1"/>
  <c r="Q47" i="5"/>
  <c r="N47" i="5"/>
  <c r="G47" i="5"/>
  <c r="Q27" i="5"/>
  <c r="N27" i="5"/>
  <c r="G27" i="5"/>
  <c r="Q25" i="5"/>
  <c r="N25" i="5"/>
  <c r="G25" i="5"/>
  <c r="Q14" i="5"/>
  <c r="N14" i="5"/>
  <c r="G14" i="5"/>
  <c r="Q12" i="5"/>
  <c r="N12" i="5"/>
  <c r="J12" i="5"/>
  <c r="G12" i="5"/>
  <c r="I12" i="5" s="1"/>
  <c r="R91" i="5" l="1"/>
  <c r="S91" i="5" s="1"/>
  <c r="O91" i="5"/>
  <c r="P91" i="5" s="1"/>
  <c r="K91" i="5"/>
  <c r="L91" i="5" s="1"/>
  <c r="H91" i="5"/>
  <c r="I91" i="5" s="1"/>
  <c r="R90" i="5"/>
  <c r="S90" i="5" s="1"/>
  <c r="O90" i="5"/>
  <c r="P90" i="5" s="1"/>
  <c r="K90" i="5"/>
  <c r="L90" i="5" s="1"/>
  <c r="H90" i="5"/>
  <c r="I90" i="5" s="1"/>
  <c r="S88" i="5"/>
  <c r="R88" i="5"/>
  <c r="O88" i="5"/>
  <c r="P88" i="5" s="1"/>
  <c r="K88" i="5"/>
  <c r="L88" i="5" s="1"/>
  <c r="H88" i="5"/>
  <c r="I88" i="5" s="1"/>
  <c r="R86" i="5"/>
  <c r="S86" i="5" s="1"/>
  <c r="O86" i="5"/>
  <c r="P86" i="5" s="1"/>
  <c r="K86" i="5"/>
  <c r="L86" i="5" s="1"/>
  <c r="H86" i="5"/>
  <c r="I86" i="5" s="1"/>
  <c r="S84" i="5"/>
  <c r="R84" i="5"/>
  <c r="O84" i="5"/>
  <c r="P84" i="5" s="1"/>
  <c r="K84" i="5"/>
  <c r="L84" i="5" s="1"/>
  <c r="H84" i="5"/>
  <c r="I84" i="5" s="1"/>
  <c r="R82" i="5"/>
  <c r="S82" i="5" s="1"/>
  <c r="O82" i="5"/>
  <c r="P82" i="5" s="1"/>
  <c r="K82" i="5"/>
  <c r="L82" i="5" s="1"/>
  <c r="H82" i="5"/>
  <c r="I82" i="5" s="1"/>
  <c r="R81" i="5"/>
  <c r="S81" i="5" s="1"/>
  <c r="O81" i="5"/>
  <c r="P81" i="5" s="1"/>
  <c r="K81" i="5"/>
  <c r="L81" i="5" s="1"/>
  <c r="H81" i="5"/>
  <c r="I81" i="5" s="1"/>
  <c r="R78" i="5"/>
  <c r="S78" i="5" s="1"/>
  <c r="O78" i="5"/>
  <c r="P78" i="5" s="1"/>
  <c r="K78" i="5"/>
  <c r="L78" i="5" s="1"/>
  <c r="H78" i="5"/>
  <c r="I78" i="5" s="1"/>
  <c r="R77" i="5"/>
  <c r="S77" i="5" s="1"/>
  <c r="O77" i="5"/>
  <c r="P77" i="5" s="1"/>
  <c r="K77" i="5"/>
  <c r="L77" i="5" s="1"/>
  <c r="H77" i="5"/>
  <c r="I77" i="5" s="1"/>
  <c r="R75" i="5"/>
  <c r="S75" i="5" s="1"/>
  <c r="O75" i="5"/>
  <c r="P75" i="5" s="1"/>
  <c r="K75" i="5"/>
  <c r="L75" i="5" s="1"/>
  <c r="H75" i="5"/>
  <c r="I75" i="5" s="1"/>
  <c r="S73" i="5"/>
  <c r="P73" i="5"/>
  <c r="L73" i="5"/>
  <c r="I73" i="5"/>
  <c r="M73" i="5" s="1"/>
  <c r="R72" i="5"/>
  <c r="S72" i="5" s="1"/>
  <c r="O72" i="5"/>
  <c r="P72" i="5" s="1"/>
  <c r="K72" i="5"/>
  <c r="L72" i="5" s="1"/>
  <c r="H72" i="5"/>
  <c r="I72" i="5" s="1"/>
  <c r="S71" i="5"/>
  <c r="R71" i="5"/>
  <c r="O71" i="5"/>
  <c r="P71" i="5" s="1"/>
  <c r="K71" i="5"/>
  <c r="L71" i="5" s="1"/>
  <c r="H71" i="5"/>
  <c r="I71" i="5" s="1"/>
  <c r="R70" i="5"/>
  <c r="S70" i="5" s="1"/>
  <c r="O70" i="5"/>
  <c r="P70" i="5" s="1"/>
  <c r="K70" i="5"/>
  <c r="L70" i="5" s="1"/>
  <c r="H70" i="5"/>
  <c r="I70" i="5" s="1"/>
  <c r="S69" i="5"/>
  <c r="P69" i="5"/>
  <c r="L69" i="5"/>
  <c r="I69" i="5"/>
  <c r="M69" i="5" s="1"/>
  <c r="R68" i="5"/>
  <c r="S68" i="5" s="1"/>
  <c r="O68" i="5"/>
  <c r="P68" i="5" s="1"/>
  <c r="K68" i="5"/>
  <c r="L68" i="5" s="1"/>
  <c r="H68" i="5"/>
  <c r="I68" i="5" s="1"/>
  <c r="S67" i="5"/>
  <c r="P67" i="5"/>
  <c r="M67" i="5"/>
  <c r="L67" i="5"/>
  <c r="I67" i="5"/>
  <c r="R66" i="5"/>
  <c r="S66" i="5" s="1"/>
  <c r="O66" i="5"/>
  <c r="P66" i="5" s="1"/>
  <c r="K66" i="5"/>
  <c r="L66" i="5" s="1"/>
  <c r="H66" i="5"/>
  <c r="I66" i="5" s="1"/>
  <c r="S65" i="5"/>
  <c r="P65" i="5"/>
  <c r="L65" i="5"/>
  <c r="I65" i="5"/>
  <c r="M65" i="5" s="1"/>
  <c r="R64" i="5"/>
  <c r="S64" i="5" s="1"/>
  <c r="O64" i="5"/>
  <c r="P64" i="5" s="1"/>
  <c r="K64" i="5"/>
  <c r="L64" i="5" s="1"/>
  <c r="I64" i="5"/>
  <c r="H64" i="5"/>
  <c r="S63" i="5"/>
  <c r="P63" i="5"/>
  <c r="L63" i="5"/>
  <c r="I63" i="5"/>
  <c r="M63" i="5" s="1"/>
  <c r="R62" i="5"/>
  <c r="S62" i="5" s="1"/>
  <c r="O62" i="5"/>
  <c r="P62" i="5" s="1"/>
  <c r="K62" i="5"/>
  <c r="L62" i="5" s="1"/>
  <c r="H62" i="5"/>
  <c r="I62" i="5" s="1"/>
  <c r="S61" i="5"/>
  <c r="P61" i="5"/>
  <c r="L61" i="5"/>
  <c r="I61" i="5"/>
  <c r="M61" i="5" s="1"/>
  <c r="O60" i="5"/>
  <c r="R60" i="5" s="1"/>
  <c r="S60" i="5" s="1"/>
  <c r="L60" i="5"/>
  <c r="I60" i="5"/>
  <c r="S59" i="5"/>
  <c r="R59" i="5"/>
  <c r="P59" i="5"/>
  <c r="O59" i="5"/>
  <c r="K59" i="5"/>
  <c r="L59" i="5" s="1"/>
  <c r="H59" i="5"/>
  <c r="I59" i="5" s="1"/>
  <c r="R58" i="5"/>
  <c r="S58" i="5" s="1"/>
  <c r="O58" i="5"/>
  <c r="P58" i="5" s="1"/>
  <c r="K58" i="5"/>
  <c r="L58" i="5" s="1"/>
  <c r="H58" i="5"/>
  <c r="I58" i="5" s="1"/>
  <c r="S57" i="5"/>
  <c r="P57" i="5"/>
  <c r="L57" i="5"/>
  <c r="I57" i="5"/>
  <c r="M57" i="5" s="1"/>
  <c r="S56" i="5"/>
  <c r="P56" i="5"/>
  <c r="L56" i="5"/>
  <c r="I56" i="5"/>
  <c r="S55" i="5"/>
  <c r="R55" i="5"/>
  <c r="O55" i="5"/>
  <c r="P55" i="5" s="1"/>
  <c r="K55" i="5"/>
  <c r="L55" i="5" s="1"/>
  <c r="H55" i="5"/>
  <c r="I55" i="5" s="1"/>
  <c r="R54" i="5"/>
  <c r="S54" i="5" s="1"/>
  <c r="O54" i="5"/>
  <c r="P54" i="5" s="1"/>
  <c r="K54" i="5"/>
  <c r="L54" i="5" s="1"/>
  <c r="H54" i="5"/>
  <c r="I54" i="5" s="1"/>
  <c r="S52" i="5"/>
  <c r="R52" i="5"/>
  <c r="P52" i="5"/>
  <c r="O52" i="5"/>
  <c r="K52" i="5"/>
  <c r="L52" i="5" s="1"/>
  <c r="H52" i="5"/>
  <c r="I52" i="5" s="1"/>
  <c r="R51" i="5"/>
  <c r="S51" i="5" s="1"/>
  <c r="O51" i="5"/>
  <c r="P51" i="5" s="1"/>
  <c r="K51" i="5"/>
  <c r="L51" i="5" s="1"/>
  <c r="H51" i="5"/>
  <c r="I51" i="5" s="1"/>
  <c r="R50" i="5"/>
  <c r="S50" i="5" s="1"/>
  <c r="O50" i="5"/>
  <c r="P50" i="5" s="1"/>
  <c r="K50" i="5"/>
  <c r="L50" i="5" s="1"/>
  <c r="H50" i="5"/>
  <c r="I50" i="5" s="1"/>
  <c r="O49" i="5"/>
  <c r="R49" i="5" s="1"/>
  <c r="S49" i="5" s="1"/>
  <c r="L49" i="5"/>
  <c r="I49" i="5"/>
  <c r="R48" i="5"/>
  <c r="S48" i="5" s="1"/>
  <c r="O48" i="5"/>
  <c r="P48" i="5" s="1"/>
  <c r="K48" i="5"/>
  <c r="H48" i="5"/>
  <c r="I48" i="5" s="1"/>
  <c r="M48" i="5" s="1"/>
  <c r="S47" i="5"/>
  <c r="P47" i="5"/>
  <c r="L47" i="5"/>
  <c r="I47" i="5"/>
  <c r="M47" i="5" s="1"/>
  <c r="R46" i="5"/>
  <c r="S46" i="5" s="1"/>
  <c r="O46" i="5"/>
  <c r="P46" i="5" s="1"/>
  <c r="K46" i="5"/>
  <c r="L46" i="5" s="1"/>
  <c r="H46" i="5"/>
  <c r="I46" i="5" s="1"/>
  <c r="S45" i="5"/>
  <c r="R45" i="5"/>
  <c r="O45" i="5"/>
  <c r="P45" i="5" s="1"/>
  <c r="K45" i="5"/>
  <c r="L45" i="5" s="1"/>
  <c r="H45" i="5"/>
  <c r="I45" i="5" s="1"/>
  <c r="S43" i="5"/>
  <c r="P43" i="5"/>
  <c r="L43" i="5"/>
  <c r="M43" i="5" s="1"/>
  <c r="I43" i="5"/>
  <c r="S42" i="5"/>
  <c r="R42" i="5"/>
  <c r="O42" i="5"/>
  <c r="P42" i="5" s="1"/>
  <c r="K42" i="5"/>
  <c r="L42" i="5" s="1"/>
  <c r="H42" i="5"/>
  <c r="I42" i="5" s="1"/>
  <c r="P41" i="5"/>
  <c r="S41" i="5" s="1"/>
  <c r="M41" i="5"/>
  <c r="M40" i="5"/>
  <c r="R39" i="5"/>
  <c r="S39" i="5" s="1"/>
  <c r="O39" i="5"/>
  <c r="P39" i="5" s="1"/>
  <c r="K39" i="5"/>
  <c r="L39" i="5" s="1"/>
  <c r="H39" i="5"/>
  <c r="I39" i="5" s="1"/>
  <c r="R37" i="5"/>
  <c r="S37" i="5" s="1"/>
  <c r="O37" i="5"/>
  <c r="P37" i="5" s="1"/>
  <c r="L37" i="5"/>
  <c r="K37" i="5"/>
  <c r="H37" i="5"/>
  <c r="I37" i="5" s="1"/>
  <c r="R36" i="5"/>
  <c r="S36" i="5" s="1"/>
  <c r="O36" i="5"/>
  <c r="P36" i="5" s="1"/>
  <c r="K36" i="5"/>
  <c r="L36" i="5" s="1"/>
  <c r="I36" i="5"/>
  <c r="R34" i="5"/>
  <c r="S34" i="5" s="1"/>
  <c r="O34" i="5"/>
  <c r="P34" i="5" s="1"/>
  <c r="K34" i="5"/>
  <c r="L34" i="5" s="1"/>
  <c r="H34" i="5"/>
  <c r="I34" i="5" s="1"/>
  <c r="R33" i="5"/>
  <c r="S33" i="5" s="1"/>
  <c r="O33" i="5"/>
  <c r="P33" i="5" s="1"/>
  <c r="K33" i="5"/>
  <c r="L33" i="5" s="1"/>
  <c r="H33" i="5"/>
  <c r="I33" i="5" s="1"/>
  <c r="O31" i="5"/>
  <c r="R31" i="5" s="1"/>
  <c r="S31" i="5" s="1"/>
  <c r="L31" i="5"/>
  <c r="I31" i="5"/>
  <c r="M31" i="5" s="1"/>
  <c r="O30" i="5"/>
  <c r="R30" i="5" s="1"/>
  <c r="S30" i="5" s="1"/>
  <c r="L30" i="5"/>
  <c r="I30" i="5"/>
  <c r="S29" i="5"/>
  <c r="R29" i="5"/>
  <c r="O29" i="5"/>
  <c r="P29" i="5" s="1"/>
  <c r="K29" i="5"/>
  <c r="L29" i="5" s="1"/>
  <c r="H29" i="5"/>
  <c r="I29" i="5" s="1"/>
  <c r="R28" i="5"/>
  <c r="S28" i="5" s="1"/>
  <c r="O28" i="5"/>
  <c r="P28" i="5" s="1"/>
  <c r="L28" i="5"/>
  <c r="K28" i="5"/>
  <c r="H28" i="5"/>
  <c r="I28" i="5" s="1"/>
  <c r="O27" i="5"/>
  <c r="P27" i="5" s="1"/>
  <c r="L27" i="5"/>
  <c r="I27" i="5"/>
  <c r="M27" i="5" s="1"/>
  <c r="R26" i="5"/>
  <c r="S26" i="5" s="1"/>
  <c r="O26" i="5"/>
  <c r="P26" i="5" s="1"/>
  <c r="L26" i="5"/>
  <c r="K26" i="5"/>
  <c r="H26" i="5"/>
  <c r="I26" i="5" s="1"/>
  <c r="O25" i="5"/>
  <c r="P25" i="5" s="1"/>
  <c r="K25" i="5"/>
  <c r="L25" i="5" s="1"/>
  <c r="I25" i="5"/>
  <c r="R24" i="5"/>
  <c r="S24" i="5" s="1"/>
  <c r="P24" i="5"/>
  <c r="O24" i="5"/>
  <c r="K24" i="5"/>
  <c r="L24" i="5" s="1"/>
  <c r="H24" i="5"/>
  <c r="I24" i="5" s="1"/>
  <c r="M22" i="5"/>
  <c r="R21" i="5"/>
  <c r="S21" i="5" s="1"/>
  <c r="O21" i="5"/>
  <c r="P21" i="5" s="1"/>
  <c r="K21" i="5"/>
  <c r="L21" i="5" s="1"/>
  <c r="H21" i="5"/>
  <c r="I21" i="5" s="1"/>
  <c r="N20" i="5"/>
  <c r="P20" i="5" s="1"/>
  <c r="L20" i="5"/>
  <c r="I20" i="5"/>
  <c r="P19" i="5"/>
  <c r="S19" i="5" s="1"/>
  <c r="M19" i="5"/>
  <c r="R18" i="5"/>
  <c r="S18" i="5" s="1"/>
  <c r="O18" i="5"/>
  <c r="P18" i="5" s="1"/>
  <c r="K18" i="5"/>
  <c r="L18" i="5" s="1"/>
  <c r="H18" i="5"/>
  <c r="I18" i="5" s="1"/>
  <c r="M16" i="5"/>
  <c r="R15" i="5"/>
  <c r="S15" i="5" s="1"/>
  <c r="O15" i="5"/>
  <c r="P15" i="5" s="1"/>
  <c r="K15" i="5"/>
  <c r="L15" i="5" s="1"/>
  <c r="H15" i="5"/>
  <c r="I15" i="5" s="1"/>
  <c r="S14" i="5"/>
  <c r="P14" i="5"/>
  <c r="L14" i="5"/>
  <c r="I14" i="5"/>
  <c r="M14" i="5" s="1"/>
  <c r="R13" i="5"/>
  <c r="S13" i="5" s="1"/>
  <c r="O13" i="5"/>
  <c r="P13" i="5" s="1"/>
  <c r="K13" i="5"/>
  <c r="L13" i="5" s="1"/>
  <c r="H13" i="5"/>
  <c r="I13" i="5" s="1"/>
  <c r="O12" i="5"/>
  <c r="R12" i="5" s="1"/>
  <c r="S12" i="5" s="1"/>
  <c r="R11" i="5"/>
  <c r="S11" i="5" s="1"/>
  <c r="O11" i="5"/>
  <c r="P11" i="5" s="1"/>
  <c r="K11" i="5"/>
  <c r="L11" i="5" s="1"/>
  <c r="H11" i="5"/>
  <c r="I11" i="5" s="1"/>
  <c r="R10" i="5"/>
  <c r="S10" i="5" s="1"/>
  <c r="O10" i="5"/>
  <c r="P10" i="5" s="1"/>
  <c r="K10" i="5"/>
  <c r="L10" i="5" s="1"/>
  <c r="H10" i="5"/>
  <c r="I10" i="5" s="1"/>
  <c r="R9" i="5"/>
  <c r="S9" i="5" s="1"/>
  <c r="O9" i="5"/>
  <c r="P9" i="5" s="1"/>
  <c r="L9" i="5"/>
  <c r="H9" i="5"/>
  <c r="I9" i="5" s="1"/>
  <c r="R8" i="5"/>
  <c r="S8" i="5" s="1"/>
  <c r="O8" i="5"/>
  <c r="P8" i="5" s="1"/>
  <c r="K8" i="5"/>
  <c r="L8" i="5" s="1"/>
  <c r="H8" i="5"/>
  <c r="I8" i="5" s="1"/>
  <c r="S7" i="5"/>
  <c r="P7" i="5"/>
  <c r="L7" i="5"/>
  <c r="I7" i="5"/>
  <c r="M7" i="5" s="1"/>
  <c r="R6" i="5"/>
  <c r="S6" i="5" s="1"/>
  <c r="O6" i="5"/>
  <c r="P6" i="5" s="1"/>
  <c r="K6" i="5"/>
  <c r="L6" i="5" s="1"/>
  <c r="H6" i="5"/>
  <c r="I6" i="5" s="1"/>
  <c r="R5" i="5"/>
  <c r="S5" i="5" s="1"/>
  <c r="O5" i="5"/>
  <c r="P5" i="5" s="1"/>
  <c r="K5" i="5"/>
  <c r="L5" i="5" s="1"/>
  <c r="H5" i="5"/>
  <c r="I5" i="5" s="1"/>
  <c r="R4" i="5"/>
  <c r="S4" i="5" s="1"/>
  <c r="O4" i="5"/>
  <c r="P4" i="5" s="1"/>
  <c r="K4" i="5"/>
  <c r="L4" i="5" s="1"/>
  <c r="H4" i="5"/>
  <c r="I4" i="5" s="1"/>
  <c r="R3" i="5"/>
  <c r="S3" i="5" s="1"/>
  <c r="P3" i="5"/>
  <c r="O3" i="5"/>
  <c r="K3" i="5"/>
  <c r="L3" i="5" s="1"/>
  <c r="H3" i="5"/>
  <c r="I3" i="5" s="1"/>
  <c r="R25" i="5" l="1"/>
  <c r="S25" i="5" s="1"/>
  <c r="M75" i="5"/>
  <c r="P31" i="5"/>
  <c r="P30" i="5"/>
  <c r="R27" i="5"/>
  <c r="S27" i="5" s="1"/>
  <c r="M84" i="5"/>
  <c r="M68" i="5"/>
  <c r="M82" i="5"/>
  <c r="M37" i="5"/>
  <c r="M18" i="5"/>
  <c r="M11" i="5"/>
  <c r="M13" i="5"/>
  <c r="M36" i="5"/>
  <c r="M62" i="5"/>
  <c r="M54" i="5"/>
  <c r="M33" i="5"/>
  <c r="M39" i="5"/>
  <c r="M86" i="5"/>
  <c r="M66" i="5"/>
  <c r="M51" i="5"/>
  <c r="M21" i="5"/>
  <c r="M90" i="5"/>
  <c r="M64" i="5"/>
  <c r="M12" i="5"/>
  <c r="M10" i="5"/>
  <c r="M8" i="5"/>
  <c r="M91" i="5"/>
  <c r="M78" i="5"/>
  <c r="M77" i="5"/>
  <c r="M72" i="5"/>
  <c r="M70" i="5"/>
  <c r="M60" i="5"/>
  <c r="M59" i="5"/>
  <c r="M58" i="5"/>
  <c r="M56" i="5"/>
  <c r="M49" i="5"/>
  <c r="M46" i="5"/>
  <c r="M45" i="5"/>
  <c r="M30" i="5"/>
  <c r="M28" i="5"/>
  <c r="M26" i="5"/>
  <c r="M25" i="5"/>
  <c r="M20" i="5"/>
  <c r="M15" i="5"/>
  <c r="M5" i="5"/>
  <c r="M4" i="5"/>
  <c r="M34" i="5"/>
  <c r="M3" i="5"/>
  <c r="M6" i="5"/>
  <c r="M29" i="5"/>
  <c r="M42" i="5"/>
  <c r="M81" i="5"/>
  <c r="M88" i="5"/>
  <c r="M52" i="5"/>
  <c r="M55" i="5"/>
  <c r="M71" i="5"/>
  <c r="M24" i="5"/>
  <c r="M50" i="5"/>
  <c r="M9" i="5"/>
  <c r="Q20" i="5"/>
  <c r="S20" i="5" s="1"/>
  <c r="P12" i="5"/>
  <c r="P49" i="5"/>
  <c r="P60" i="5"/>
  <c r="M19" i="3" l="1"/>
  <c r="K19" i="3"/>
  <c r="I19" i="3"/>
  <c r="G19" i="3"/>
  <c r="M13" i="3"/>
  <c r="K13" i="3"/>
  <c r="I13" i="3"/>
  <c r="G13" i="3"/>
  <c r="M8" i="3"/>
  <c r="K8" i="3"/>
  <c r="I8" i="3"/>
  <c r="G8" i="3"/>
  <c r="M4" i="3"/>
  <c r="K4" i="3"/>
  <c r="I4" i="3"/>
  <c r="G4" i="3"/>
  <c r="E4" i="2"/>
  <c r="G71" i="4" l="1"/>
  <c r="I38" i="4" l="1"/>
  <c r="J38" i="4"/>
  <c r="K38" i="4"/>
  <c r="G38" i="4"/>
  <c r="H38" i="4"/>
  <c r="F38" i="4"/>
  <c r="E38" i="4"/>
  <c r="K58" i="2" l="1"/>
  <c r="G88" i="4"/>
  <c r="G77" i="4"/>
  <c r="I74" i="4"/>
  <c r="I71" i="4"/>
  <c r="K15" i="4" l="1"/>
  <c r="K16" i="4" s="1"/>
  <c r="I15" i="4"/>
  <c r="I16" i="4" s="1"/>
  <c r="G15" i="4"/>
  <c r="G16" i="4" s="1"/>
  <c r="E15" i="4"/>
  <c r="E16" i="4" s="1"/>
  <c r="G40" i="2" l="1"/>
  <c r="I40" i="2"/>
  <c r="K40" i="2"/>
  <c r="E40" i="2"/>
  <c r="K34" i="2"/>
  <c r="G34" i="2"/>
  <c r="I34" i="2"/>
  <c r="E34" i="2"/>
  <c r="K82" i="4"/>
  <c r="E4" i="4"/>
  <c r="G4" i="4"/>
  <c r="I4" i="4"/>
  <c r="K4" i="4"/>
  <c r="F15" i="4"/>
  <c r="F16" i="4" s="1"/>
  <c r="H15" i="4"/>
  <c r="H16" i="4" s="1"/>
  <c r="J15" i="4"/>
  <c r="J16" i="4" s="1"/>
  <c r="L15" i="4"/>
  <c r="L16" i="4" s="1"/>
  <c r="E19" i="4"/>
  <c r="G19" i="4"/>
  <c r="I19" i="4"/>
  <c r="K19" i="4"/>
  <c r="E27" i="4"/>
  <c r="F27" i="4"/>
  <c r="G27" i="4"/>
  <c r="H27" i="4"/>
  <c r="I27" i="4"/>
  <c r="J27" i="4"/>
  <c r="K27" i="4"/>
  <c r="L27" i="4"/>
  <c r="E30" i="4"/>
  <c r="G30" i="4"/>
  <c r="I30" i="4"/>
  <c r="K30" i="4"/>
  <c r="G96" i="4"/>
  <c r="L38" i="4"/>
  <c r="E39" i="4"/>
  <c r="G39" i="4"/>
  <c r="I39" i="4"/>
  <c r="K39" i="4"/>
  <c r="E47" i="4"/>
  <c r="F47" i="4"/>
  <c r="G47" i="4"/>
  <c r="H47" i="4"/>
  <c r="I47" i="4"/>
  <c r="J47" i="4"/>
  <c r="K47" i="4"/>
  <c r="L47" i="4"/>
  <c r="E50" i="4"/>
  <c r="G50" i="4"/>
  <c r="I50" i="4"/>
  <c r="K50" i="4"/>
  <c r="E59" i="4"/>
  <c r="G59" i="4"/>
  <c r="I59" i="4"/>
  <c r="K59" i="4"/>
  <c r="E60" i="4"/>
  <c r="G60" i="4"/>
  <c r="I60" i="4"/>
  <c r="K60" i="4"/>
  <c r="E63" i="4"/>
  <c r="G63" i="4"/>
  <c r="I63" i="4"/>
  <c r="K63" i="4"/>
  <c r="E66" i="4"/>
  <c r="G66" i="4"/>
  <c r="I66" i="4"/>
  <c r="K66" i="4"/>
  <c r="E70" i="4"/>
  <c r="G70" i="4"/>
  <c r="I70" i="4"/>
  <c r="K70" i="4"/>
  <c r="E71" i="4"/>
  <c r="K71" i="4"/>
  <c r="E74" i="4"/>
  <c r="G74" i="4"/>
  <c r="K74" i="4"/>
  <c r="E77" i="4"/>
  <c r="I77" i="4"/>
  <c r="K77" i="4"/>
  <c r="E81" i="4"/>
  <c r="G81" i="4"/>
  <c r="I81" i="4"/>
  <c r="K81" i="4"/>
  <c r="E82" i="4"/>
  <c r="G82" i="4"/>
  <c r="I82" i="4"/>
  <c r="E85" i="4"/>
  <c r="G85" i="4"/>
  <c r="I85" i="4"/>
  <c r="K85" i="4"/>
  <c r="E88" i="4"/>
  <c r="I88" i="4"/>
  <c r="K88" i="4"/>
  <c r="E91" i="4"/>
  <c r="G91" i="4"/>
  <c r="I91" i="4"/>
  <c r="K91" i="4"/>
  <c r="E95" i="4"/>
  <c r="G95" i="4"/>
  <c r="I95" i="4"/>
  <c r="K95" i="4"/>
  <c r="E102" i="4"/>
  <c r="G102" i="4"/>
  <c r="I102" i="4"/>
  <c r="K102" i="4"/>
  <c r="E105" i="4"/>
  <c r="G105" i="4"/>
  <c r="I105" i="4"/>
  <c r="K105" i="4"/>
  <c r="G37" i="3"/>
  <c r="I37" i="3"/>
  <c r="K37" i="3"/>
  <c r="M37" i="3"/>
  <c r="G43" i="3"/>
  <c r="I43" i="3"/>
  <c r="K43" i="3"/>
  <c r="M43" i="3"/>
  <c r="G4" i="2"/>
  <c r="I4" i="2"/>
  <c r="K4" i="2"/>
  <c r="E8" i="2"/>
  <c r="E55" i="2" s="1"/>
  <c r="G8" i="2"/>
  <c r="G37" i="2" s="1"/>
  <c r="I8" i="2"/>
  <c r="I46" i="2" s="1"/>
  <c r="K8" i="2"/>
  <c r="E11" i="2"/>
  <c r="G11" i="2"/>
  <c r="I11" i="2"/>
  <c r="K11" i="2"/>
  <c r="E15" i="2"/>
  <c r="G15" i="2"/>
  <c r="I15" i="2"/>
  <c r="K15" i="2"/>
  <c r="E18" i="2"/>
  <c r="G18" i="2"/>
  <c r="I18" i="2"/>
  <c r="K18" i="2"/>
  <c r="E26" i="2"/>
  <c r="G26" i="2"/>
  <c r="I26" i="2"/>
  <c r="K26" i="2"/>
  <c r="E33" i="2"/>
  <c r="G33" i="2"/>
  <c r="I33" i="2"/>
  <c r="K33" i="2"/>
  <c r="E52" i="2"/>
  <c r="G52" i="2"/>
  <c r="I52" i="2"/>
  <c r="K52" i="2"/>
  <c r="E58" i="2"/>
  <c r="G58" i="2"/>
  <c r="I58" i="2"/>
  <c r="I99" i="4" l="1"/>
  <c r="E99" i="4"/>
  <c r="G99" i="4"/>
  <c r="K37" i="2"/>
  <c r="K55" i="2"/>
  <c r="K96" i="4"/>
  <c r="K99" i="4"/>
  <c r="E96" i="4"/>
  <c r="K43" i="2"/>
  <c r="E49" i="2"/>
  <c r="I37" i="2"/>
  <c r="E37" i="2"/>
  <c r="I49" i="2"/>
  <c r="E43" i="2"/>
  <c r="I43" i="2"/>
  <c r="G43" i="2"/>
  <c r="E46" i="2"/>
  <c r="I55" i="2"/>
  <c r="I96" i="4"/>
  <c r="G55" i="2"/>
  <c r="K49" i="2"/>
  <c r="K46" i="2"/>
  <c r="G49" i="2"/>
  <c r="G46" i="2"/>
</calcChain>
</file>

<file path=xl/comments1.xml><?xml version="1.0" encoding="utf-8"?>
<comments xmlns="http://schemas.openxmlformats.org/spreadsheetml/2006/main">
  <authors>
    <author>Alessandro Odorico</author>
    <author>Alessandra Botto</author>
  </authors>
  <commentList>
    <comment ref="H1" authorId="0">
      <text>
        <r>
          <rPr>
            <b/>
            <sz val="9"/>
            <color indexed="81"/>
            <rFont val="Tahoma"/>
            <family val="2"/>
          </rPr>
          <t>Dato al 31/12/2019</t>
        </r>
        <r>
          <rPr>
            <sz val="9"/>
            <color indexed="81"/>
            <rFont val="Tahoma"/>
            <charset val="1"/>
          </rPr>
          <t xml:space="preserve">
</t>
        </r>
      </text>
    </comment>
    <comment ref="K1" authorId="0">
      <text>
        <r>
          <rPr>
            <b/>
            <sz val="9"/>
            <color indexed="81"/>
            <rFont val="Tahoma"/>
            <family val="2"/>
          </rPr>
          <t>Dato al 31/12/2020</t>
        </r>
        <r>
          <rPr>
            <sz val="9"/>
            <color indexed="81"/>
            <rFont val="Tahoma"/>
            <family val="2"/>
          </rPr>
          <t xml:space="preserve">
</t>
        </r>
      </text>
    </comment>
    <comment ref="F3" authorId="0">
      <text>
        <r>
          <rPr>
            <b/>
            <sz val="9"/>
            <color indexed="81"/>
            <rFont val="Tahoma"/>
            <family val="2"/>
          </rPr>
          <t>Spesa per programma (senza distinzione per titolo)</t>
        </r>
      </text>
    </comment>
    <comment ref="F7" authorId="0">
      <text>
        <r>
          <rPr>
            <b/>
            <sz val="9"/>
            <color indexed="81"/>
            <rFont val="Tahoma"/>
            <family val="2"/>
          </rPr>
          <t>Tit. 1+3</t>
        </r>
      </text>
    </comment>
    <comment ref="G7" authorId="0">
      <text>
        <r>
          <rPr>
            <b/>
            <sz val="9"/>
            <color indexed="81"/>
            <rFont val="Tahoma"/>
            <family val="2"/>
          </rPr>
          <t>Riscosso (previsione 80% dell'accertato)</t>
        </r>
      </text>
    </comment>
    <comment ref="H7" authorId="0">
      <text>
        <r>
          <rPr>
            <b/>
            <sz val="9"/>
            <color indexed="81"/>
            <rFont val="Tahoma"/>
            <charset val="1"/>
          </rPr>
          <t>Prev. Tit 1+3
1765224 (accertato)</t>
        </r>
        <r>
          <rPr>
            <sz val="9"/>
            <color indexed="81"/>
            <rFont val="Tahoma"/>
            <charset val="1"/>
          </rPr>
          <t xml:space="preserve">
</t>
        </r>
      </text>
    </comment>
    <comment ref="F9" authorId="0">
      <text>
        <r>
          <rPr>
            <b/>
            <sz val="9"/>
            <color indexed="81"/>
            <rFont val="Tahoma"/>
            <family val="2"/>
          </rPr>
          <t>Proventi beni = 
Tit 3, Tip.100, Cat. 300</t>
        </r>
      </text>
    </comment>
    <comment ref="H12" authorId="0">
      <text>
        <r>
          <rPr>
            <b/>
            <sz val="9"/>
            <color indexed="81"/>
            <rFont val="Tahoma"/>
            <family val="2"/>
          </rPr>
          <t>Dato 31/12/2020</t>
        </r>
        <r>
          <rPr>
            <sz val="9"/>
            <color indexed="81"/>
            <rFont val="Tahoma"/>
            <family val="2"/>
          </rPr>
          <t xml:space="preserve">
</t>
        </r>
      </text>
    </comment>
    <comment ref="G16" authorId="0">
      <text>
        <r>
          <rPr>
            <b/>
            <sz val="9"/>
            <color indexed="81"/>
            <rFont val="Tahoma"/>
            <family val="2"/>
          </rPr>
          <t>Non Previsto</t>
        </r>
      </text>
    </comment>
    <comment ref="H25" authorId="1">
      <text>
        <r>
          <rPr>
            <b/>
            <sz val="9"/>
            <color indexed="81"/>
            <rFont val="Tahoma"/>
            <charset val="1"/>
          </rPr>
          <t>Alessandra Botto:</t>
        </r>
        <r>
          <rPr>
            <sz val="9"/>
            <color indexed="81"/>
            <rFont val="Tahoma"/>
            <charset val="1"/>
          </rPr>
          <t xml:space="preserve">
dato effettivo iscritti a.s. 2020/21</t>
        </r>
      </text>
    </comment>
    <comment ref="H27" authorId="1">
      <text>
        <r>
          <rPr>
            <b/>
            <sz val="9"/>
            <color indexed="81"/>
            <rFont val="Tahoma"/>
            <charset val="1"/>
          </rPr>
          <t>Alessandra Botto:</t>
        </r>
        <r>
          <rPr>
            <sz val="9"/>
            <color indexed="81"/>
            <rFont val="Tahoma"/>
            <charset val="1"/>
          </rPr>
          <t xml:space="preserve">
dato effettivo iscritti a.s. 2020/21</t>
        </r>
      </text>
    </comment>
    <comment ref="H30" authorId="0">
      <text>
        <r>
          <rPr>
            <b/>
            <sz val="9"/>
            <color indexed="81"/>
            <rFont val="Tahoma"/>
            <family val="2"/>
          </rPr>
          <t>Dato presunto 2021 = definitivo 2020</t>
        </r>
      </text>
    </comment>
    <comment ref="H31" authorId="0">
      <text>
        <r>
          <rPr>
            <b/>
            <sz val="9"/>
            <color indexed="81"/>
            <rFont val="Tahoma"/>
            <family val="2"/>
          </rPr>
          <t>dato effettivo iscritti a.s. 2020/21</t>
        </r>
      </text>
    </comment>
    <comment ref="I41" authorId="0">
      <text>
        <r>
          <rPr>
            <b/>
            <sz val="9"/>
            <color indexed="81"/>
            <rFont val="Tahoma"/>
            <charset val="1"/>
          </rPr>
          <t>Dato presunto 2021 = definitivo 2020</t>
        </r>
      </text>
    </comment>
    <comment ref="G49" authorId="0">
      <text>
        <r>
          <rPr>
            <b/>
            <sz val="9"/>
            <color indexed="81"/>
            <rFont val="Tahoma"/>
            <family val="2"/>
          </rPr>
          <t>Dato presunto 2021 = definitivo anno precedente</t>
        </r>
      </text>
    </comment>
    <comment ref="H49" authorId="0">
      <text>
        <r>
          <rPr>
            <b/>
            <sz val="9"/>
            <color indexed="81"/>
            <rFont val="Tahoma"/>
            <family val="2"/>
          </rPr>
          <t>Dato presunto 2021 = definitivo anno precedente</t>
        </r>
      </text>
    </comment>
    <comment ref="G56" authorId="0">
      <text>
        <r>
          <rPr>
            <b/>
            <sz val="9"/>
            <color indexed="81"/>
            <rFont val="Tahoma"/>
            <charset val="1"/>
          </rPr>
          <t>Sommatoria capitoli viabilità (Titolo 1)</t>
        </r>
        <r>
          <rPr>
            <sz val="9"/>
            <color indexed="81"/>
            <rFont val="Tahoma"/>
            <charset val="1"/>
          </rPr>
          <t xml:space="preserve">
COFOG 04.5 Trasporti</t>
        </r>
      </text>
    </comment>
    <comment ref="G57" authorId="0">
      <text>
        <r>
          <rPr>
            <b/>
            <sz val="9"/>
            <color indexed="81"/>
            <rFont val="Tahoma"/>
            <charset val="1"/>
          </rPr>
          <t xml:space="preserve">Sommatoria capitoli viabilità (Titolo 1)
</t>
        </r>
        <r>
          <rPr>
            <sz val="9"/>
            <color indexed="81"/>
            <rFont val="Tahoma"/>
            <family val="2"/>
          </rPr>
          <t>COFOG 06.4 Illuminazione stradale</t>
        </r>
        <r>
          <rPr>
            <sz val="9"/>
            <color indexed="81"/>
            <rFont val="Tahoma"/>
            <charset val="1"/>
          </rPr>
          <t xml:space="preserve">
</t>
        </r>
      </text>
    </comment>
    <comment ref="H60" authorId="0">
      <text>
        <r>
          <rPr>
            <b/>
            <sz val="9"/>
            <color indexed="81"/>
            <rFont val="Tahoma"/>
            <family val="2"/>
          </rPr>
          <t>n. effettivo beneficiari a.s. 2020/21</t>
        </r>
      </text>
    </comment>
    <comment ref="G73" authorId="0">
      <text>
        <r>
          <rPr>
            <b/>
            <sz val="9"/>
            <color indexed="81"/>
            <rFont val="Tahoma"/>
            <family val="2"/>
          </rPr>
          <t>Entrata cap. 3068 + 3051 + 4006</t>
        </r>
        <r>
          <rPr>
            <sz val="9"/>
            <color indexed="81"/>
            <rFont val="Tahoma"/>
            <family val="2"/>
          </rPr>
          <t xml:space="preserve">
</t>
        </r>
      </text>
    </comment>
  </commentList>
</comments>
</file>

<file path=xl/sharedStrings.xml><?xml version="1.0" encoding="utf-8"?>
<sst xmlns="http://schemas.openxmlformats.org/spreadsheetml/2006/main" count="749" uniqueCount="402">
  <si>
    <t>SERVIZI ISTITUZIONALI, GENERALI E DI GESTIONE</t>
  </si>
  <si>
    <t>ORDINE PUBBLICO E SICUREZZA</t>
  </si>
  <si>
    <t>ISTRUZIONE E DIRITTO ALLO STUDIO</t>
  </si>
  <si>
    <t>TUTELA E VALORIZZAZIONE DEI BENI E DELLE ATTIVITÀ CULTURALI</t>
  </si>
  <si>
    <t>POLITICHE GIOVANILI, SPORT E TEMPO LIBERO</t>
  </si>
  <si>
    <t>ASSETTO DEL TERRITORIO ED EDILIZIA ABITATIVA</t>
  </si>
  <si>
    <t>SVILUPPO SOSTENIBILE E TUTELA DEL TERRITORIO E DELL'AMBIENTE</t>
  </si>
  <si>
    <t>TRASPORTI E DIRITTO ALLA MOBILITÀ</t>
  </si>
  <si>
    <t>DIRITTI SOCIALI, POLITICHE SOCIALI E FAMIGLIA</t>
  </si>
  <si>
    <t>SVILUPPO ECONOMICO E COMPETITIVITÀ</t>
  </si>
  <si>
    <t>POLITICHE PER IL LAVORO E LA FORMAZIONE PROFESSIONALE</t>
  </si>
  <si>
    <t>AGRICOLTURA, POLITICHE AGROALIMENTARI E PESCA</t>
  </si>
  <si>
    <t>RELAZIONI INTERNAZIONALI</t>
  </si>
  <si>
    <t>Organi istituzionali</t>
  </si>
  <si>
    <t>Segreteria  Generale</t>
  </si>
  <si>
    <t>Gestione economica, finanziaria, programmazione e provveditorato</t>
  </si>
  <si>
    <t>Gestione delle entrate tributarie e servizi fiscali</t>
  </si>
  <si>
    <t>Gestione dei beni demaniali e patrimoniali</t>
  </si>
  <si>
    <t>Ufficio tecnico</t>
  </si>
  <si>
    <t>Elezioni e consultazioni popolari - Anagrafe e stato civile</t>
  </si>
  <si>
    <t>Statistica e sistemi informativi</t>
  </si>
  <si>
    <t>Altri servizi generali</t>
  </si>
  <si>
    <t>Polizia locale e amministrativa</t>
  </si>
  <si>
    <t>Sistema integrato di sicurezza urbana</t>
  </si>
  <si>
    <t>Istruzione prescolastica</t>
  </si>
  <si>
    <t>Altri ordini di istruzione non universitaria</t>
  </si>
  <si>
    <t>Istruzione universitaria</t>
  </si>
  <si>
    <t>Servizi ausiliari all’istruzione</t>
  </si>
  <si>
    <t>Valorizzazione dei beni di interesse storico</t>
  </si>
  <si>
    <t>Attività culturali e interventi diversi nel settore culturale</t>
  </si>
  <si>
    <t>Sport e tempo libero</t>
  </si>
  <si>
    <t>Giovani</t>
  </si>
  <si>
    <t>Urbanistica e assetto del territorio</t>
  </si>
  <si>
    <t>Edilizia residenziale pubblica e locale e piani di edilizia economico-popolare</t>
  </si>
  <si>
    <t>Difesa del suolo</t>
  </si>
  <si>
    <t>Tutela, valorizzazione e recupero ambientale</t>
  </si>
  <si>
    <t>Rifiuti</t>
  </si>
  <si>
    <t>Servizio idrico integrato</t>
  </si>
  <si>
    <t>Sviluppo sostenibile territorio montano piccoli Comuni</t>
  </si>
  <si>
    <t>Qualità dell'aria e riduzione dell'inquinamento</t>
  </si>
  <si>
    <t>Trasporto pubblico locale</t>
  </si>
  <si>
    <t>Viabilità e infrastrutture stradali</t>
  </si>
  <si>
    <t>Interventi per l'infanzia e i minori e per asili nido</t>
  </si>
  <si>
    <t>Interventi per la disabilità</t>
  </si>
  <si>
    <t>Interventi per gli anziani</t>
  </si>
  <si>
    <t>Interventi per soggetti a rischio di esclusione sociale</t>
  </si>
  <si>
    <t>Interventi per il diritto alla casa</t>
  </si>
  <si>
    <t>Programmazione e governo della rete dei servizi sociosanitari e sociali</t>
  </si>
  <si>
    <t>Cooperazione e associazionismo</t>
  </si>
  <si>
    <t>Servizio necroscopico e cimiteriale</t>
  </si>
  <si>
    <t>Commercio - reti distributive - tutela dei consumatori</t>
  </si>
  <si>
    <t>Reti e altri servizi di pubblica utilità</t>
  </si>
  <si>
    <t>Servizi per lo sviluppo del mercato del lavoro</t>
  </si>
  <si>
    <t>Sviluppo del settore agricolo e del sistema agroalimentare</t>
  </si>
  <si>
    <t>Relazioni internazionali e Cooperazione allo sviluppo</t>
  </si>
  <si>
    <t>Programma</t>
  </si>
  <si>
    <t>Missione</t>
  </si>
  <si>
    <t>Descrizione programma</t>
  </si>
  <si>
    <t>Spesa programma/abitanti al 31/12</t>
  </si>
  <si>
    <t>Spesa per abitante</t>
  </si>
  <si>
    <t>Formula</t>
  </si>
  <si>
    <t>Capacità di riscossione</t>
  </si>
  <si>
    <t>% copertura costi di gestione del patrimonio comunale</t>
  </si>
  <si>
    <t>Proventi totali derivanti dall'utilizzo del patrimonio/Spesa programma</t>
  </si>
  <si>
    <t xml:space="preserve">Oneri urbanizzazione accertati </t>
  </si>
  <si>
    <t>n. pratiche gestite</t>
  </si>
  <si>
    <t>Spesa media per atto</t>
  </si>
  <si>
    <t>Spesa del Programma/ somma di C.I., variazioni anagrafiche, …</t>
  </si>
  <si>
    <t>Spesa del Programma/ n. postazioni hardware</t>
  </si>
  <si>
    <t>Spesa media per postazione</t>
  </si>
  <si>
    <t>Spesa complessiva del contenzioso</t>
  </si>
  <si>
    <t>Importo capitoli contenziosi</t>
  </si>
  <si>
    <t>n. sanzioni</t>
  </si>
  <si>
    <t>n. sanzioni emesse</t>
  </si>
  <si>
    <t>n. ore servizio esterno/ore complessive di servizio anno</t>
  </si>
  <si>
    <t>Presidio del territorio</t>
  </si>
  <si>
    <t>n. indagini di p.g.</t>
  </si>
  <si>
    <t>n. indagini di polizia giudiziaria</t>
  </si>
  <si>
    <t>Spesa media per utente</t>
  </si>
  <si>
    <t>Spesa del programma/utenti</t>
  </si>
  <si>
    <t>Spesa media per alunno</t>
  </si>
  <si>
    <t>Spesa del programma/n. totale alunni (primaria + secondaria)</t>
  </si>
  <si>
    <t>Spesa media per pasto</t>
  </si>
  <si>
    <t>Spesa della refezione/n. pasti erogati</t>
  </si>
  <si>
    <t>Spesa media per alunno trasportato</t>
  </si>
  <si>
    <t>Spesa trasporto scolastico/n. alunni iscritti al servizio</t>
  </si>
  <si>
    <t xml:space="preserve"> Spesa media mq verde pubblico </t>
  </si>
  <si>
    <t>Importo spesa per verde pubblico/mq verde</t>
  </si>
  <si>
    <t xml:space="preserve"> % raccolta differenziata</t>
  </si>
  <si>
    <t>Spesa media a punto luce</t>
  </si>
  <si>
    <t>Spesa per illuminazione/n. punti di luce totali</t>
  </si>
  <si>
    <t>Spesa per gestione strade/Km strade (escluse strade bianche)</t>
  </si>
  <si>
    <t>Spesa media per gestione strade a KM</t>
  </si>
  <si>
    <t>Spesa media per disabile</t>
  </si>
  <si>
    <t>Spesa media per anziani</t>
  </si>
  <si>
    <t>Spesa per interventi disabili/n. disabili in carico</t>
  </si>
  <si>
    <t>Spesa per interventi anziani/n. anziani in carico</t>
  </si>
  <si>
    <t>Spesa del programma/n. utenti</t>
  </si>
  <si>
    <t>Tasso di copertura</t>
  </si>
  <si>
    <t>Proventi totali cimitero/spesa del programma</t>
  </si>
  <si>
    <t>Utile d'esercizio della farmacia</t>
  </si>
  <si>
    <t>Utile d'esercizio</t>
  </si>
  <si>
    <t>VALORE RAGGIUNTO ANNO CORRENTE</t>
  </si>
  <si>
    <t>Indicatori</t>
  </si>
  <si>
    <t>Spesa per alloggio</t>
  </si>
  <si>
    <t>Spesa del programma/n.alloggi ERP</t>
  </si>
  <si>
    <t>Valore medio contributo</t>
  </si>
  <si>
    <t>Spesa del programma/n.contributi</t>
  </si>
  <si>
    <t xml:space="preserve">ANNO </t>
  </si>
  <si>
    <t>CARATTERISTICHE DELL'ENTE</t>
  </si>
  <si>
    <t>Popolazione</t>
  </si>
  <si>
    <t>Descrizione</t>
  </si>
  <si>
    <t>Popolazione residente al 31/12</t>
  </si>
  <si>
    <t>di cui popolazione straniera</t>
  </si>
  <si>
    <t>nati nell'anno</t>
  </si>
  <si>
    <t>deceduti nell'anno</t>
  </si>
  <si>
    <t>immigrati</t>
  </si>
  <si>
    <t>emigrati</t>
  </si>
  <si>
    <t>Popolazione per fasce d'età ISTAT</t>
  </si>
  <si>
    <t>Popolazione in età prescolare</t>
  </si>
  <si>
    <t>0-6 anni</t>
  </si>
  <si>
    <t>Popolazione in età scuola dell'obbligo</t>
  </si>
  <si>
    <t>7-14 anni</t>
  </si>
  <si>
    <t>Popolazione in forza lavoro</t>
  </si>
  <si>
    <t>15-29 anni</t>
  </si>
  <si>
    <t>Popolazione in età adulta</t>
  </si>
  <si>
    <t>30-65 anni</t>
  </si>
  <si>
    <t>Popolazione in età senile</t>
  </si>
  <si>
    <t>oltre 65 anni</t>
  </si>
  <si>
    <t>Popolazione per fasce d'età Stakeholders</t>
  </si>
  <si>
    <t>Prima infanzia</t>
  </si>
  <si>
    <t>0-3 anni</t>
  </si>
  <si>
    <t>Utenza scolastica</t>
  </si>
  <si>
    <t>4-13 anni</t>
  </si>
  <si>
    <t>Minori</t>
  </si>
  <si>
    <t>0-18 anni</t>
  </si>
  <si>
    <t>15-25 anni</t>
  </si>
  <si>
    <t>Popolazione massima insediabile (da strumento urbanistico vigente)</t>
  </si>
  <si>
    <t>Territorio</t>
  </si>
  <si>
    <t>Superficie in Kmq</t>
  </si>
  <si>
    <t>Frazioni</t>
  </si>
  <si>
    <t>Risorse idriche</t>
  </si>
  <si>
    <t>Laghi</t>
  </si>
  <si>
    <t>Fiumi</t>
  </si>
  <si>
    <t>Viabilità</t>
  </si>
  <si>
    <t>Strade</t>
  </si>
  <si>
    <t>Statali</t>
  </si>
  <si>
    <t>Km</t>
  </si>
  <si>
    <t>Provinciali</t>
  </si>
  <si>
    <t>Comunali</t>
  </si>
  <si>
    <t>Vicinali</t>
  </si>
  <si>
    <t>Autostrade</t>
  </si>
  <si>
    <t>Tot. Km strade</t>
  </si>
  <si>
    <t>STRUTTURA - DATI ECONOMICO PATRIMONIALI</t>
  </si>
  <si>
    <t>Titoli</t>
  </si>
  <si>
    <t>Accertato</t>
  </si>
  <si>
    <t>Incassato</t>
  </si>
  <si>
    <t>Avanzo applicato</t>
  </si>
  <si>
    <t>FONDO PLURIENNALE VINCOLATO</t>
  </si>
  <si>
    <t xml:space="preserve">1 - Entrate di natura tributaria, contributiva e perequativa </t>
  </si>
  <si>
    <t>2 - Trasferimenti correnti</t>
  </si>
  <si>
    <t>3 - Extratributarie</t>
  </si>
  <si>
    <t>4 - Entrate in conto capitale</t>
  </si>
  <si>
    <t>6 - Accensione di prestiti</t>
  </si>
  <si>
    <t>9 - Entrate per servizi conto terzi e partite di giro</t>
  </si>
  <si>
    <t>Impegnato</t>
  </si>
  <si>
    <t>Pagato</t>
  </si>
  <si>
    <t>1 - Spesa corrente</t>
  </si>
  <si>
    <t>2 - Spese c/capitale</t>
  </si>
  <si>
    <t>3 - Spese per incemento attività finanziarie (dal 2016)</t>
  </si>
  <si>
    <t>4 - Rimborso di prestiti</t>
  </si>
  <si>
    <t>5 - Chiusura anticipazioni (dal 2016)</t>
  </si>
  <si>
    <t>7 - Spese per servizi conto terzi e partite di giro</t>
  </si>
  <si>
    <t>Totale  spesa</t>
  </si>
  <si>
    <t>Titolo</t>
  </si>
  <si>
    <t>ENTRATE</t>
  </si>
  <si>
    <t>residui attivi</t>
  </si>
  <si>
    <t>riscossione</t>
  </si>
  <si>
    <t xml:space="preserve">Entrate di natura tributaria, contributiva e perequativa </t>
  </si>
  <si>
    <t>Trasferimenti correnti</t>
  </si>
  <si>
    <t>Extratributarie</t>
  </si>
  <si>
    <t>Entrate in conto capitale</t>
  </si>
  <si>
    <t>Accensioni di prestiti</t>
  </si>
  <si>
    <t>Servizi conto terzi</t>
  </si>
  <si>
    <t>Totale  residui su entrate</t>
  </si>
  <si>
    <t>SPESE</t>
  </si>
  <si>
    <t>residui passivi</t>
  </si>
  <si>
    <t>pagamenti</t>
  </si>
  <si>
    <t>Spesa corrente</t>
  </si>
  <si>
    <t>Spese c/capitale</t>
  </si>
  <si>
    <t>Spese per incemento attività finanziarie (D.Lgs. 118/2011)</t>
  </si>
  <si>
    <t>Rimborso di prestiti</t>
  </si>
  <si>
    <t>Chiusura anticipazioni (D.Lgs. 118/2011)</t>
  </si>
  <si>
    <t>Totale  residui su spese</t>
  </si>
  <si>
    <t>Trasferimenti dallo Stato 
(Entrata Tit. 2, Tipologia 1, Categoria 101)</t>
  </si>
  <si>
    <t>Interessi passivi 
(Spesa Tit. 1, Macroaggregato 107)</t>
  </si>
  <si>
    <t>Spesa del personale 
(Spesa Tit. 1, Macroaggregato 101)</t>
  </si>
  <si>
    <t>Quota capitale mutui 
(Spesa Tit. 4, Macroaggregato 403)</t>
  </si>
  <si>
    <t>Anticipazioni di cassa</t>
  </si>
  <si>
    <t>Grado di autonomia finanziaria</t>
  </si>
  <si>
    <t>1. Autonomia finanziaria</t>
  </si>
  <si>
    <t>Entrate tributarie+ extratributarie</t>
  </si>
  <si>
    <t>Entrate correnti</t>
  </si>
  <si>
    <t>2.Autonomia impositiva</t>
  </si>
  <si>
    <t>Entrate tributarie</t>
  </si>
  <si>
    <t>3.Dipendenza erariale</t>
  </si>
  <si>
    <t>Trasferimenti correnti statali</t>
  </si>
  <si>
    <t>Grado di rigidità del Bilancio</t>
  </si>
  <si>
    <t>1. Rigidità strutturale</t>
  </si>
  <si>
    <t>Spesa personale+rimborso mutui(cap+int)</t>
  </si>
  <si>
    <t>2. Rigidità per costo personale</t>
  </si>
  <si>
    <t>Spesa complessiva personale</t>
  </si>
  <si>
    <t>3. Rigidità per indebitamento</t>
  </si>
  <si>
    <t>Rimborso mutui (cap+int)</t>
  </si>
  <si>
    <t>Pressione fiscale ed erariale pro-capite</t>
  </si>
  <si>
    <t>1. Pressione entrate proprie pro-capite</t>
  </si>
  <si>
    <t>Numero abitanti</t>
  </si>
  <si>
    <t>2. Pressione tributaria pro-capite</t>
  </si>
  <si>
    <t>3. Indebitamento locale pro-capite</t>
  </si>
  <si>
    <t>Rimborso mutui(cap+int)</t>
  </si>
  <si>
    <t>4. Trasferimenti erariali pro-capite</t>
  </si>
  <si>
    <t>Capacità gestionale</t>
  </si>
  <si>
    <t>1. Incidenza residui attivi</t>
  </si>
  <si>
    <t xml:space="preserve">Residui attivi </t>
  </si>
  <si>
    <t>Totale accertamenti</t>
  </si>
  <si>
    <t>2. Incidenza residui passivi</t>
  </si>
  <si>
    <t>Residui passivi</t>
  </si>
  <si>
    <t>Totale impegni</t>
  </si>
  <si>
    <t>3. Velocità di riscossione entrate proprie</t>
  </si>
  <si>
    <t>Riscossioni titoli 1 + 3</t>
  </si>
  <si>
    <t>Accertamenti titoli 1 + 3</t>
  </si>
  <si>
    <t>4. Velocità di pagamenti spese correnti</t>
  </si>
  <si>
    <t>Pagamenti titolo 1</t>
  </si>
  <si>
    <t>Impegni titolo 1</t>
  </si>
  <si>
    <t>STRUTTURA - ORGANIZZAZIONE</t>
  </si>
  <si>
    <t>Personale in servizio</t>
  </si>
  <si>
    <t>Dirigenti (Segretario comunale)</t>
  </si>
  <si>
    <t>Posizioni Organizzative</t>
  </si>
  <si>
    <t>Dipendenti</t>
  </si>
  <si>
    <t>Totale Personale in servizio</t>
  </si>
  <si>
    <t>Età media del personale</t>
  </si>
  <si>
    <t>Totale Età Media</t>
  </si>
  <si>
    <t>Indici di assenza</t>
  </si>
  <si>
    <t>Malattia + Ferie + Altro</t>
  </si>
  <si>
    <t>Malattia + Altro</t>
  </si>
  <si>
    <t>Indici per la spesa del Personale</t>
  </si>
  <si>
    <t xml:space="preserve">Spesa complessiva per il personale </t>
  </si>
  <si>
    <t>Spesa per la formazione (stanziato)</t>
  </si>
  <si>
    <t>Spesa per la formazione (impegnato)</t>
  </si>
  <si>
    <t>SPESA PER IL PERSONALE</t>
  </si>
  <si>
    <t>1. Spesa personale su spesa corrente</t>
  </si>
  <si>
    <t>Spese Correnti</t>
  </si>
  <si>
    <t>2. Spesa media del personale</t>
  </si>
  <si>
    <t>Totale personale in servizio</t>
  </si>
  <si>
    <t>3. Spesa personale pro-capite</t>
  </si>
  <si>
    <t>4. Rapporto dipendenti su popolazione</t>
  </si>
  <si>
    <t>5. Rapporto dirigenti su dipendenti</t>
  </si>
  <si>
    <t>Numero dirigenti</t>
  </si>
  <si>
    <t>6. Rapporto P.O. su dipendenti</t>
  </si>
  <si>
    <t>Numero Posizioni Organizzative</t>
  </si>
  <si>
    <t>7. Capacità di spesa su formazione</t>
  </si>
  <si>
    <t>Spesa per formazione impegnata</t>
  </si>
  <si>
    <t>Spesa per formazione stanziata</t>
  </si>
  <si>
    <t>8. Spesa media formazione</t>
  </si>
  <si>
    <t>Spesa per formazione</t>
  </si>
  <si>
    <t>9. Spesa formazione su spesa personale</t>
  </si>
  <si>
    <t>N.</t>
  </si>
  <si>
    <t xml:space="preserve">AREA ORGANIZZATIVA    </t>
  </si>
  <si>
    <t xml:space="preserve">Descrizione PROGRAMMI/PROCESSI </t>
  </si>
  <si>
    <t>MISSIONE</t>
  </si>
  <si>
    <t>X</t>
  </si>
  <si>
    <t>INDICATORI DI RISULTATO</t>
  </si>
  <si>
    <t>CRONOPROGRAMMA</t>
  </si>
  <si>
    <t>FASI E TEMPI</t>
  </si>
  <si>
    <t>Gennaio</t>
  </si>
  <si>
    <t>Febbraio</t>
  </si>
  <si>
    <t>Marzo</t>
  </si>
  <si>
    <t>Aprile</t>
  </si>
  <si>
    <t>Maggio</t>
  </si>
  <si>
    <t>Giugno</t>
  </si>
  <si>
    <t>Luglio</t>
  </si>
  <si>
    <t>Agosto</t>
  </si>
  <si>
    <t>Settembre</t>
  </si>
  <si>
    <t>Ottobre</t>
  </si>
  <si>
    <t>Novembre</t>
  </si>
  <si>
    <t>Dicembre</t>
  </si>
  <si>
    <t>Cat.</t>
  </si>
  <si>
    <t>Cognome e Nome</t>
  </si>
  <si>
    <t>COSTO DELLE RISORSE INTERNE</t>
  </si>
  <si>
    <t>RISORSE AGGIUNTIVE UTILIZZATE</t>
  </si>
  <si>
    <t>Tipologia</t>
  </si>
  <si>
    <t>Costo</t>
  </si>
  <si>
    <t>COSTO COMPLESSIVO DELL'OBIETTIVO</t>
  </si>
  <si>
    <t>Pubblicazione sul sito istituzionale dell'Ente dell'Attestazione del livello di Trasparenza rilasciata dall'OV</t>
  </si>
  <si>
    <t>n. report Controllo successivo degli atti</t>
  </si>
  <si>
    <t>-</t>
  </si>
  <si>
    <t>x</t>
  </si>
  <si>
    <t>NUMERATORE</t>
  </si>
  <si>
    <t>DENOMINATORE</t>
  </si>
  <si>
    <t>TUTELA DELLA SALUTE</t>
  </si>
  <si>
    <t>Ulteriori spese in materia sanitaria</t>
  </si>
  <si>
    <t>Sostegno all'occupazione</t>
  </si>
  <si>
    <t>FONDI E ACCANTONAMENTI</t>
  </si>
  <si>
    <t>DEBITO PUBBLICO</t>
  </si>
  <si>
    <t>Quota interessi ammortamento mutui e prestiti obbligazionari</t>
  </si>
  <si>
    <t>Quota capitale ammortamento mutui e prestiti obbligazionari</t>
  </si>
  <si>
    <t>Fondo di riserva</t>
  </si>
  <si>
    <t>Fondo crediti di dubbia esigibilità</t>
  </si>
  <si>
    <t>Altri fondi</t>
  </si>
  <si>
    <t>1,2,3</t>
  </si>
  <si>
    <t>Fondo di riserva, FCDE, altri fondi</t>
  </si>
  <si>
    <t>Aree protette, parchi naturali, protezione naturalistica e forestazione</t>
  </si>
  <si>
    <t>Interventi per le famiglie</t>
  </si>
  <si>
    <r>
      <t>Soccorso civile</t>
    </r>
    <r>
      <rPr>
        <sz val="11"/>
        <color indexed="8"/>
        <rFont val="Calibri"/>
        <family val="2"/>
      </rPr>
      <t xml:space="preserve"> </t>
    </r>
  </si>
  <si>
    <t>Sistema di protezione civile</t>
  </si>
  <si>
    <t>Approvazione in Giunta del PTPCT relativo all'anno corrente</t>
  </si>
  <si>
    <t>n. segnalazioni di illeciti ai sensi del PTPCT (whistleblowing)</t>
  </si>
  <si>
    <t xml:space="preserve">SCOSTAMENTO </t>
  </si>
  <si>
    <t>Totale entrate accertate</t>
  </si>
  <si>
    <t>Totale entrate</t>
  </si>
  <si>
    <t>Previsione</t>
  </si>
  <si>
    <t>Previsione assestata</t>
  </si>
  <si>
    <t xml:space="preserve">Indici per analisi finanziaria </t>
  </si>
  <si>
    <t>Settore tecnico</t>
  </si>
  <si>
    <t>Settore polizia locale</t>
  </si>
  <si>
    <t>VALORE ATTESO ANNO CORRENTE</t>
  </si>
  <si>
    <t>Riscosso/accertato entrate proprie</t>
  </si>
  <si>
    <t>NP</t>
  </si>
  <si>
    <t>Oneri urbanizzazione accertati</t>
  </si>
  <si>
    <t xml:space="preserve"> (DIA, SCIA, CILA, permessi di costruire,atti suap aut. paessaggistiche)</t>
  </si>
  <si>
    <t>Spesa media per minore</t>
  </si>
  <si>
    <t>Spesa per interventi minori/n. minori in carico</t>
  </si>
  <si>
    <r>
      <t xml:space="preserve"> Gestione delle Spese </t>
    </r>
    <r>
      <rPr>
        <b/>
        <i/>
        <sz val="8"/>
        <rFont val="Tahoma"/>
        <family val="2"/>
      </rPr>
      <t>(Per per gli anni  2019 e 2020 i dati relativi a "pagato"  verranno aggiornati a consuntivo)</t>
    </r>
    <r>
      <rPr>
        <b/>
        <i/>
        <sz val="10"/>
        <rFont val="Tahoma"/>
        <family val="2"/>
      </rPr>
      <t xml:space="preserve"> </t>
    </r>
  </si>
  <si>
    <r>
      <t xml:space="preserve">Gestione delle Entrate  </t>
    </r>
    <r>
      <rPr>
        <b/>
        <i/>
        <sz val="8"/>
        <rFont val="Tahoma"/>
        <family val="2"/>
      </rPr>
      <t>(per gli anni  2019 e 2020  i dati relativi a "incassato"  verranno aggiornati a consuntivo)</t>
    </r>
  </si>
  <si>
    <r>
      <t xml:space="preserve">Gestione residui </t>
    </r>
    <r>
      <rPr>
        <b/>
        <i/>
        <sz val="8"/>
        <rFont val="Tahoma"/>
        <family val="2"/>
      </rPr>
      <t>(Per per gli anni  2019 e 2020 i dati relativi a "residui attivi"- "riscossione" - "residui passivi" - "pagamenti" verranno aggiornati a consuntivo)</t>
    </r>
    <r>
      <rPr>
        <b/>
        <sz val="10"/>
        <rFont val="Tahoma"/>
        <family val="2"/>
      </rPr>
      <t xml:space="preserve"> </t>
    </r>
  </si>
  <si>
    <t>5 - Entrate per riduzione attività finanziarie</t>
  </si>
  <si>
    <t xml:space="preserve"> </t>
  </si>
  <si>
    <t>residui attivi presunti</t>
  </si>
  <si>
    <t>residui passivi presunti</t>
  </si>
  <si>
    <t>Spesa del nido/ n. iscritti nido (beneficiari contributi)</t>
  </si>
  <si>
    <t>OBIETTIVO GESTIONALE INTERSETTORIALE</t>
  </si>
  <si>
    <t>DIRIGENTE / PO</t>
  </si>
  <si>
    <t>SETTORE/CDR</t>
  </si>
  <si>
    <t>ALTRI CDR COINVOLTI</t>
  </si>
  <si>
    <t>TUTTI</t>
  </si>
  <si>
    <t>XXX</t>
  </si>
  <si>
    <t>OBJ Strategico DUP</t>
  </si>
  <si>
    <t>OBJ Operativo DUP</t>
  </si>
  <si>
    <t>Titolo Obiettivo:</t>
  </si>
  <si>
    <t xml:space="preserve">Prevenzione della corruzione e della trasparenza –  Revisione del PTPCT alla luce del PNA 2019.
Aggiornamento e integrazione al PTPCT del Codice di comportamento dell’Ente </t>
  </si>
  <si>
    <t>In coerenza con i contenuti del PNA 2019 l'Ente deve procedere alla revisione delle strategie di prevenzione contenute nel PTPCT dell'Ente, in termini di misure specifiche di prevenzione del rischio e di misure generali di contrasto alla corruzione. 
In particolare si procederà ad una nuova mappatura dei processi/attività, alla applicazione del nuovo modello di valutazione del rischio e alla creazione di regole e modelli specifici per lo svolgimento del monitoraggio sull'attuazione delle misure di contrasto alla corruzione individuate.
Successivamente, in applicazione delle ultime Linee Guida ANAC, approvate con Delibera numero 177 del 19 febbraio 2020 in materia di Codice di Comportamento, procederemo alla revisione del Codice di Comportamento attualmente in vigore,  allo scopo di  orientare i dipendenti e rendere efficaci le azioni volte alla tutela dell’interesse pubblico, in coerenza con quanto indicato nel Piano Triennale per la Prevenzione della Corruzione e della Trasparenza. 
Per definire contenuti in linea con la specificità dell'Ente, saranno coinvolti tutti i dipendenti sia in momenti di confronto  che nella partecipazione a specifici corsi di formazione, anche in modalità FAD, per diffondere  i contenuti e le indicazioni operative specifici dell'organizzazione.</t>
  </si>
  <si>
    <t>Descrizione Obiettivo:</t>
  </si>
  <si>
    <t>Tempi di realizzazione</t>
  </si>
  <si>
    <t>Descrizione delle fasi di attuazione nell'anno:</t>
  </si>
  <si>
    <t>Nuova mappatura per processi/attività/fasi PTPCT</t>
  </si>
  <si>
    <t>Indivduazione misure generali e specifiche per la gestione del rischio</t>
  </si>
  <si>
    <t>Formazione specifica ai Dirigenti/ PO/ Responsabili di Servizio sin tema di preenzione della corruzione</t>
  </si>
  <si>
    <t>Indici di efficacia</t>
  </si>
  <si>
    <t>ATTESO 2021</t>
  </si>
  <si>
    <t>RAGGIUNTO</t>
  </si>
  <si>
    <t>Scost.</t>
  </si>
  <si>
    <t>N. dipendenti formati su PNA 2019</t>
  </si>
  <si>
    <t>N. momenti di confronto tra Responsabili di Settore/RPCT e dipendenti svolti nell'anno per la condivisione dei contenuti del Codice di Comportamento</t>
  </si>
  <si>
    <t>Indici di efficacia temporale</t>
  </si>
  <si>
    <t>% rispetto fasi e tempi</t>
  </si>
  <si>
    <t xml:space="preserve">Svolgimento monitoraggio PTPCT </t>
  </si>
  <si>
    <t>31.12.2022</t>
  </si>
  <si>
    <t>Indici di efficienza economica</t>
  </si>
  <si>
    <t>Indici di qualità</t>
  </si>
  <si>
    <t>n. violazioni del Codice di Comportamento</t>
  </si>
  <si>
    <t xml:space="preserve">   </t>
  </si>
  <si>
    <t>VERIFICA INTERMEDIA AL</t>
  </si>
  <si>
    <t>MEDIA VALORE RAGGIUNTO %</t>
  </si>
  <si>
    <t>MEDIA RISPETTO DEI TEMPI %</t>
  </si>
  <si>
    <t>VERIFICA FINALE AL</t>
  </si>
  <si>
    <t>Analisi degli scostamenti</t>
  </si>
  <si>
    <t xml:space="preserve">Cause </t>
  </si>
  <si>
    <t>Cause</t>
  </si>
  <si>
    <t>Effetti</t>
  </si>
  <si>
    <t>Provvedimenti correttivi</t>
  </si>
  <si>
    <t xml:space="preserve">Intrapresi </t>
  </si>
  <si>
    <t>Intrapresi</t>
  </si>
  <si>
    <t>Da attivare</t>
  </si>
  <si>
    <t>PERSONALE DIRIGENZIALE E DEI LIVELLI COINVOLTI NELL'OBIETTIVO</t>
  </si>
  <si>
    <t>% Partecipazione</t>
  </si>
  <si>
    <t>Ton. raccolta differenziata/Ton. totali raccolta rifiuti</t>
  </si>
  <si>
    <r>
      <t xml:space="preserve">n. abitanti </t>
    </r>
    <r>
      <rPr>
        <b/>
        <i/>
        <sz val="16"/>
        <color theme="1"/>
        <rFont val="Calibri"/>
        <family val="2"/>
        <scheme val="minor"/>
      </rPr>
      <t>2021</t>
    </r>
    <r>
      <rPr>
        <i/>
        <sz val="11"/>
        <color theme="1"/>
        <rFont val="Calibri"/>
        <family val="2"/>
        <scheme val="minor"/>
      </rPr>
      <t xml:space="preserve"> (preventivo)</t>
    </r>
  </si>
  <si>
    <r>
      <t xml:space="preserve">n. abitanti </t>
    </r>
    <r>
      <rPr>
        <b/>
        <i/>
        <sz val="16"/>
        <color theme="1"/>
        <rFont val="Calibri"/>
        <family val="2"/>
        <scheme val="minor"/>
      </rPr>
      <t>2021</t>
    </r>
    <r>
      <rPr>
        <i/>
        <sz val="11"/>
        <color theme="1"/>
        <rFont val="Calibri"/>
        <family val="2"/>
        <scheme val="minor"/>
      </rPr>
      <t xml:space="preserve"> (consuntivo)</t>
    </r>
  </si>
  <si>
    <r>
      <t xml:space="preserve">n. abitanti </t>
    </r>
    <r>
      <rPr>
        <b/>
        <i/>
        <sz val="16"/>
        <color theme="1"/>
        <rFont val="Calibri"/>
        <family val="2"/>
        <scheme val="minor"/>
      </rPr>
      <t>2022</t>
    </r>
  </si>
  <si>
    <r>
      <t xml:space="preserve">n. abitanti </t>
    </r>
    <r>
      <rPr>
        <b/>
        <i/>
        <sz val="16"/>
        <color theme="1"/>
        <rFont val="Calibri"/>
        <family val="2"/>
        <scheme val="minor"/>
      </rPr>
      <t>2023</t>
    </r>
  </si>
  <si>
    <t>Settore polizia locale - Settore economico_finanziario</t>
  </si>
  <si>
    <t>Settore economico_finanziario</t>
  </si>
  <si>
    <t>Settore economico_finanziario e Settore Amministrativo</t>
  </si>
  <si>
    <t>Settore Amministrativo</t>
  </si>
  <si>
    <t>Settore Sociale</t>
  </si>
  <si>
    <t>2020: 8 dip. a tempo pieno (2 dip. per 2/12 di cui 1 t.d.) + 1 p.time;   2019: 6 dip. a tempo pieno + 1 p.time;    2018: 7 dip. a tempo pieno + 1 p.time</t>
  </si>
  <si>
    <t>2021: 7 dip. a tempo pieno + 1 p.time</t>
  </si>
  <si>
    <t>Redazione relazione sullo stato di attuazione delle misure previste dal PTPCT da parte del RPCT</t>
  </si>
  <si>
    <t>Segretario comunale</t>
  </si>
  <si>
    <t>SERV. AMMINISTRATIVO</t>
  </si>
  <si>
    <t>Redazione nuovo PTPC</t>
  </si>
  <si>
    <t>Cammarano Francesco</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</si>
</sst>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_-* #,##0_-;\-* #,##0_-;_-* &quot;-&quot;_-;_-@_-"/>
    <numFmt numFmtId="165" formatCode="_-&quot;€&quot;\ * #,##0.00_-;\-&quot;€&quot;\ * #,##0.00_-;_-&quot;€&quot;\ * &quot;-&quot;??_-;_-@_-"/>
    <numFmt numFmtId="166" formatCode="_-* #,##0.00_-;\-* #,##0.00_-;_-* &quot;-&quot;??_-;_-@_-"/>
    <numFmt numFmtId="167" formatCode="_-* #,##0.00\ &quot;€&quot;_-;\-* #,##0.00\ &quot;€&quot;_-;_-* &quot;-&quot;??\ &quot;€&quot;_-;_-@_-"/>
    <numFmt numFmtId="168" formatCode="&quot;€&quot;\ #,##0.00;\-&quot;€&quot;\ #,##0.00"/>
    <numFmt numFmtId="169" formatCode="_-[$€-2]\ * #,##0.00_-;\-[$€-2]\ * #,##0.00_-;_-[$€-2]\ * &quot;-&quot;??_-"/>
    <numFmt numFmtId="170" formatCode="_(&quot;L.&quot;* #,##0.00_);_(&quot;L.&quot;* \(#,##0.00\);_(&quot;L.&quot;* &quot;-&quot;??_);_(@_)"/>
    <numFmt numFmtId="171" formatCode="&quot;€&quot;\ #,##0.00"/>
    <numFmt numFmtId="172" formatCode="#,##0.00_ ;\-#,##0.00\ "/>
    <numFmt numFmtId="173" formatCode="_-* #,##0_-;\-* #,##0_-;_-* &quot;-&quot;??_-;_-@_-"/>
    <numFmt numFmtId="174" formatCode="#,##0_ ;\-#,##0\ "/>
    <numFmt numFmtId="175" formatCode="00"/>
    <numFmt numFmtId="176" formatCode="#,##0.00&quot; &quot;;&quot;  (&quot;#,##0.00&quot;)&quot;;&quot;- &quot;;@&quot; &quot;"/>
    <numFmt numFmtId="177" formatCode="#,##0&quot; &quot;;&quot;  (&quot;#,##0&quot;)&quot;;&quot;- &quot;;@&quot; &quot;"/>
    <numFmt numFmtId="178" formatCode="&quot;$ &quot;#,##0.00&quot; &quot;;&quot;$ (&quot;#,##0.00&quot;)&quot;;&quot;$ - &quot;;@&quot; &quot;"/>
    <numFmt numFmtId="179" formatCode="&quot;$ &quot;#,##0&quot; &quot;;&quot;$ (&quot;#,##0&quot;)&quot;;&quot;$ - &quot;;@&quot; &quot;"/>
    <numFmt numFmtId="180" formatCode="_-&quot;_&quot;\ * #,##0.00_-;\-&quot;_&quot;\ * #,##0.00_-;_-&quot;_&quot;\ * &quot;-&quot;??_-;_-@_-"/>
    <numFmt numFmtId="181" formatCode="[$-410]General"/>
    <numFmt numFmtId="182" formatCode="[$-410]0%"/>
    <numFmt numFmtId="183" formatCode="_-* #,##0.00_-;\-* #,##0.00_-;_-* \-??_-;_-@_-"/>
    <numFmt numFmtId="184" formatCode="[$€-410]&quot; &quot;#,##0.00;[Red]&quot;-&quot;[$€-410]&quot; &quot;#,##0.00"/>
    <numFmt numFmtId="185" formatCode="_-&quot;€ &quot;* #,##0.00_-;&quot;-€ &quot;* #,##0.00_-;_-&quot;€ &quot;* \-??_-;_-@_-"/>
    <numFmt numFmtId="186" formatCode="&quot; € &quot;#,##0.00&quot; &quot;;&quot;-€ &quot;#,##0.00&quot; &quot;;&quot; € -&quot;#&quot; &quot;;@&quot; &quot;"/>
  </numFmts>
  <fonts count="60">
    <font>
      <sz val="11"/>
      <color theme="1"/>
      <name val="Calibri"/>
      <family val="2"/>
      <scheme val="minor"/>
    </font>
    <font>
      <sz val="11"/>
      <color indexed="8"/>
      <name val="Calibri"/>
      <family val="2"/>
    </font>
    <font>
      <sz val="11"/>
      <color indexed="8"/>
      <name val="Calibri"/>
      <family val="2"/>
    </font>
    <font>
      <sz val="10"/>
      <name val="Arial"/>
      <family val="2"/>
    </font>
    <font>
      <sz val="10"/>
      <name val="Arial"/>
      <family val="2"/>
    </font>
    <font>
      <sz val="10"/>
      <name val="Arial"/>
      <family val="2"/>
    </font>
    <font>
      <sz val="10"/>
      <name val="Tahoma"/>
      <family val="2"/>
    </font>
    <font>
      <b/>
      <sz val="10"/>
      <name val="Tahoma"/>
      <family val="2"/>
    </font>
    <font>
      <b/>
      <sz val="10"/>
      <color indexed="10"/>
      <name val="Tahoma"/>
      <family val="2"/>
    </font>
    <font>
      <sz val="8"/>
      <name val="Tahoma"/>
      <family val="2"/>
    </font>
    <font>
      <sz val="9"/>
      <name val="Tahoma"/>
      <family val="2"/>
    </font>
    <font>
      <b/>
      <sz val="9"/>
      <name val="Tahoma"/>
      <family val="2"/>
    </font>
    <font>
      <sz val="8"/>
      <color indexed="10"/>
      <name val="Tahoma"/>
      <family val="2"/>
    </font>
    <font>
      <sz val="10"/>
      <color indexed="10"/>
      <name val="Tahoma"/>
      <family val="2"/>
    </font>
    <font>
      <b/>
      <sz val="8"/>
      <name val="Tahoma"/>
      <family val="2"/>
    </font>
    <font>
      <sz val="11"/>
      <name val="Tahoma"/>
      <family val="2"/>
    </font>
    <font>
      <b/>
      <sz val="11"/>
      <name val="Tahoma"/>
      <family val="2"/>
    </font>
    <font>
      <u/>
      <sz val="10"/>
      <name val="Tahoma"/>
      <family val="2"/>
    </font>
    <font>
      <sz val="9"/>
      <color indexed="10"/>
      <name val="Tahoma"/>
      <family val="2"/>
    </font>
    <font>
      <b/>
      <sz val="10"/>
      <name val="Arial"/>
      <family val="2"/>
    </font>
    <font>
      <sz val="14"/>
      <name val="Tahoma"/>
      <family val="2"/>
    </font>
    <font>
      <sz val="11"/>
      <color indexed="8"/>
      <name val="Calibri"/>
      <family val="2"/>
    </font>
    <font>
      <b/>
      <i/>
      <sz val="12"/>
      <color indexed="8"/>
      <name val="Calibri"/>
      <family val="2"/>
    </font>
    <font>
      <sz val="8"/>
      <color indexed="8"/>
      <name val="Calibri"/>
      <family val="2"/>
    </font>
    <font>
      <sz val="8"/>
      <name val="Calibri"/>
      <family val="2"/>
    </font>
    <font>
      <sz val="11"/>
      <color indexed="9"/>
      <name val="Calibri"/>
      <family val="2"/>
    </font>
    <font>
      <sz val="9"/>
      <color indexed="81"/>
      <name val="Tahoma"/>
      <family val="2"/>
    </font>
    <font>
      <b/>
      <sz val="9"/>
      <color indexed="81"/>
      <name val="Tahoma"/>
      <family val="2"/>
    </font>
    <font>
      <sz val="11"/>
      <color theme="1"/>
      <name val="Calibri"/>
      <family val="2"/>
      <scheme val="minor"/>
    </font>
    <font>
      <sz val="10"/>
      <color rgb="FFFF0000"/>
      <name val="Tahoma"/>
      <family val="2"/>
    </font>
    <font>
      <b/>
      <sz val="11"/>
      <color theme="1"/>
      <name val="Calibri"/>
      <family val="2"/>
      <scheme val="minor"/>
    </font>
    <font>
      <b/>
      <sz val="10"/>
      <color rgb="FFFF0000"/>
      <name val="Tahoma"/>
      <family val="2"/>
    </font>
    <font>
      <sz val="11"/>
      <color rgb="FFFF0000"/>
      <name val="Calibri"/>
      <family val="2"/>
      <scheme val="minor"/>
    </font>
    <font>
      <b/>
      <i/>
      <sz val="10"/>
      <color indexed="8"/>
      <name val="Calibri"/>
      <family val="2"/>
    </font>
    <font>
      <sz val="10"/>
      <color indexed="8"/>
      <name val="Calibri"/>
      <family val="2"/>
    </font>
    <font>
      <i/>
      <sz val="11"/>
      <color theme="1"/>
      <name val="Calibri"/>
      <family val="2"/>
      <scheme val="minor"/>
    </font>
    <font>
      <sz val="9"/>
      <color indexed="81"/>
      <name val="Tahoma"/>
      <charset val="1"/>
    </font>
    <font>
      <b/>
      <sz val="9"/>
      <color indexed="81"/>
      <name val="Tahoma"/>
      <charset val="1"/>
    </font>
    <font>
      <b/>
      <i/>
      <sz val="8"/>
      <name val="Tahoma"/>
      <family val="2"/>
    </font>
    <font>
      <b/>
      <i/>
      <sz val="10"/>
      <name val="Tahoma"/>
      <family val="2"/>
    </font>
    <font>
      <i/>
      <sz val="8"/>
      <name val="Tahoma"/>
      <family val="2"/>
    </font>
    <font>
      <sz val="10"/>
      <name val="Times New Roman"/>
      <family val="1"/>
    </font>
    <font>
      <sz val="10"/>
      <name val="Arial"/>
    </font>
    <font>
      <sz val="10"/>
      <name val="Times New Roman"/>
    </font>
    <font>
      <i/>
      <sz val="9"/>
      <name val="Tahoma"/>
      <family val="2"/>
    </font>
    <font>
      <b/>
      <i/>
      <sz val="9"/>
      <name val="Tahoma"/>
      <family val="2"/>
    </font>
    <font>
      <sz val="14"/>
      <color rgb="FF000000"/>
      <name val="Arial1"/>
    </font>
    <font>
      <b/>
      <i/>
      <sz val="16"/>
      <color theme="1"/>
      <name val="Calibri"/>
      <family val="2"/>
      <scheme val="minor"/>
    </font>
    <font>
      <sz val="10"/>
      <name val="Tahoma"/>
    </font>
    <font>
      <sz val="14"/>
      <color rgb="FFC0C0C0"/>
      <name val="Arial1"/>
    </font>
    <font>
      <sz val="14"/>
      <color rgb="FFFF0000"/>
      <name val="Arial1"/>
    </font>
    <font>
      <sz val="10"/>
      <color theme="1"/>
      <name val="Arial1"/>
    </font>
    <font>
      <sz val="11"/>
      <color indexed="8"/>
      <name val="Calibri"/>
      <family val="2"/>
      <charset val="1"/>
    </font>
    <font>
      <sz val="11"/>
      <color rgb="FF000000"/>
      <name val="Calibri"/>
      <family val="2"/>
    </font>
    <font>
      <sz val="11"/>
      <color rgb="FFFF0000"/>
      <name val="Arial1"/>
    </font>
    <font>
      <b/>
      <i/>
      <sz val="16"/>
      <color rgb="FF000000"/>
      <name val="Arial1"/>
    </font>
    <font>
      <sz val="11"/>
      <color rgb="FF000000"/>
      <name val="Arial1"/>
    </font>
    <font>
      <sz val="10"/>
      <color rgb="FF000000"/>
      <name val="Arial1"/>
    </font>
    <font>
      <sz val="10"/>
      <name val="Arial"/>
      <family val="2"/>
      <charset val="1"/>
    </font>
    <font>
      <b/>
      <i/>
      <u/>
      <sz val="14"/>
      <color rgb="FF000000"/>
      <name val="Arial1"/>
    </font>
  </fonts>
  <fills count="2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45"/>
        <bgColor indexed="64"/>
      </patternFill>
    </fill>
    <fill>
      <patternFill patternType="solid">
        <fgColor rgb="FFFFFF00"/>
        <bgColor indexed="64"/>
      </patternFill>
    </fill>
    <fill>
      <patternFill patternType="solid">
        <fgColor rgb="FFA7F9CE"/>
        <bgColor indexed="64"/>
      </patternFill>
    </fill>
    <fill>
      <patternFill patternType="solid">
        <fgColor indexed="53"/>
        <bgColor indexed="64"/>
      </patternFill>
    </fill>
    <fill>
      <patternFill patternType="solid">
        <fgColor indexed="1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C0C0C0"/>
        <bgColor rgb="FFC0C0C0"/>
      </patternFill>
    </fill>
    <fill>
      <patternFill patternType="solid">
        <fgColor rgb="FFFF0000"/>
        <bgColor rgb="FFFF0000"/>
      </patternFill>
    </fill>
  </fills>
  <borders count="14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diagonal/>
    </border>
    <border>
      <left style="medium">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163">
    <xf numFmtId="0" fontId="0" fillId="0" borderId="0"/>
    <xf numFmtId="169" fontId="3" fillId="0" borderId="0" applyFont="0" applyFill="0" applyBorder="0" applyAlignment="0" applyProtection="0"/>
    <xf numFmtId="166" fontId="21" fillId="0" borderId="0" applyFont="0" applyFill="0" applyBorder="0" applyAlignment="0" applyProtection="0"/>
    <xf numFmtId="164" fontId="3" fillId="0" borderId="0" applyFont="0" applyFill="0" applyBorder="0" applyAlignment="0" applyProtection="0"/>
    <xf numFmtId="0" fontId="2" fillId="0" borderId="0"/>
    <xf numFmtId="0" fontId="3" fillId="0" borderId="0"/>
    <xf numFmtId="0" fontId="3" fillId="0" borderId="0"/>
    <xf numFmtId="0" fontId="5" fillId="0" borderId="0"/>
    <xf numFmtId="170" fontId="4" fillId="0" borderId="0" applyFont="0" applyFill="0" applyBorder="0" applyAlignment="0" applyProtection="0"/>
    <xf numFmtId="165" fontId="28" fillId="0" borderId="0" applyFont="0" applyFill="0" applyBorder="0" applyAlignment="0" applyProtection="0"/>
    <xf numFmtId="166" fontId="1" fillId="0" borderId="0" applyFont="0" applyFill="0" applyBorder="0" applyAlignment="0" applyProtection="0"/>
    <xf numFmtId="0" fontId="1" fillId="0" borderId="0"/>
    <xf numFmtId="0" fontId="3" fillId="0" borderId="0"/>
    <xf numFmtId="170"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3" fillId="0" borderId="0"/>
    <xf numFmtId="170" fontId="3" fillId="0" borderId="0" applyFont="0" applyFill="0" applyBorder="0" applyAlignment="0" applyProtection="0"/>
    <xf numFmtId="0" fontId="3" fillId="0" borderId="0"/>
    <xf numFmtId="0" fontId="41" fillId="0" borderId="0"/>
    <xf numFmtId="166" fontId="3" fillId="0" borderId="0" applyFont="0" applyFill="0" applyBorder="0" applyAlignment="0" applyProtection="0"/>
    <xf numFmtId="0" fontId="28" fillId="0" borderId="0"/>
    <xf numFmtId="166" fontId="1" fillId="0" borderId="0" applyFont="0" applyFill="0" applyBorder="0" applyAlignment="0" applyProtection="0"/>
    <xf numFmtId="166" fontId="1"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5" fontId="28" fillId="0" borderId="0" applyFont="0" applyFill="0" applyBorder="0" applyAlignment="0" applyProtection="0"/>
    <xf numFmtId="0" fontId="42" fillId="0" borderId="0"/>
    <xf numFmtId="0" fontId="43" fillId="0" borderId="0"/>
    <xf numFmtId="166" fontId="4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46" fillId="0" borderId="0"/>
    <xf numFmtId="0" fontId="48" fillId="0" borderId="0"/>
    <xf numFmtId="0" fontId="49" fillId="18" borderId="0" applyNumberFormat="0" applyBorder="0" applyProtection="0"/>
    <xf numFmtId="0" fontId="50" fillId="19" borderId="0" applyNumberFormat="0" applyBorder="0" applyProtection="0"/>
    <xf numFmtId="0" fontId="49" fillId="18" borderId="0" applyNumberFormat="0" applyBorder="0" applyProtection="0"/>
    <xf numFmtId="0" fontId="50" fillId="19" borderId="0" applyNumberFormat="0" applyBorder="0" applyProtection="0"/>
    <xf numFmtId="0" fontId="49" fillId="18" borderId="0" applyNumberFormat="0" applyBorder="0" applyAlignment="0" applyProtection="0"/>
    <xf numFmtId="0" fontId="50" fillId="19" borderId="0" applyNumberFormat="0" applyBorder="0" applyAlignment="0" applyProtection="0"/>
    <xf numFmtId="0" fontId="49" fillId="18" borderId="0" applyNumberFormat="0" applyBorder="0" applyAlignment="0" applyProtection="0"/>
    <xf numFmtId="0" fontId="50" fillId="19" borderId="0" applyNumberFormat="0" applyBorder="0" applyAlignment="0" applyProtection="0"/>
    <xf numFmtId="176" fontId="51" fillId="0" borderId="0"/>
    <xf numFmtId="177" fontId="51" fillId="0" borderId="0"/>
    <xf numFmtId="0" fontId="49" fillId="18" borderId="0" applyNumberFormat="0" applyBorder="0" applyProtection="0"/>
    <xf numFmtId="178" fontId="51" fillId="0" borderId="0"/>
    <xf numFmtId="179" fontId="51" fillId="0" borderId="0"/>
    <xf numFmtId="18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52" fillId="0" borderId="0"/>
    <xf numFmtId="181" fontId="53" fillId="0" borderId="0" applyBorder="0" applyProtection="0"/>
    <xf numFmtId="182" fontId="46" fillId="0" borderId="0" applyFont="0" applyBorder="0" applyProtection="0"/>
    <xf numFmtId="0" fontId="54" fillId="19" borderId="0"/>
    <xf numFmtId="0" fontId="55" fillId="0" borderId="0" applyNumberFormat="0" applyBorder="0" applyProtection="0">
      <alignment horizontal="center"/>
    </xf>
    <xf numFmtId="0" fontId="55" fillId="0" borderId="0" applyNumberFormat="0" applyBorder="0" applyProtection="0">
      <alignment horizontal="center" textRotation="90"/>
    </xf>
    <xf numFmtId="183" fontId="3" fillId="0" borderId="0" applyFill="0" applyBorder="0" applyAlignment="0" applyProtection="0"/>
    <xf numFmtId="183"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6" fontId="3" fillId="0" borderId="0" applyFont="0" applyFill="0" applyBorder="0" applyAlignment="0" applyProtection="0"/>
    <xf numFmtId="0" fontId="46" fillId="0" borderId="0"/>
    <xf numFmtId="0" fontId="51" fillId="0" borderId="0"/>
    <xf numFmtId="0" fontId="56" fillId="0" borderId="0"/>
    <xf numFmtId="0" fontId="28" fillId="0" borderId="0"/>
    <xf numFmtId="0" fontId="6" fillId="0" borderId="0"/>
    <xf numFmtId="0" fontId="3" fillId="0" borderId="0"/>
    <xf numFmtId="0" fontId="3" fillId="0" borderId="0"/>
    <xf numFmtId="0" fontId="51" fillId="0" borderId="0"/>
    <xf numFmtId="0" fontId="3" fillId="0" borderId="0"/>
    <xf numFmtId="0" fontId="3" fillId="0" borderId="0"/>
    <xf numFmtId="181" fontId="57" fillId="0" borderId="0" applyBorder="0" applyProtection="0"/>
    <xf numFmtId="0" fontId="3" fillId="0" borderId="0"/>
    <xf numFmtId="0" fontId="3" fillId="0" borderId="0"/>
    <xf numFmtId="0" fontId="3" fillId="0" borderId="0"/>
    <xf numFmtId="0" fontId="3" fillId="0" borderId="0"/>
    <xf numFmtId="0" fontId="28" fillId="0" borderId="0"/>
    <xf numFmtId="0" fontId="3" fillId="0" borderId="0"/>
    <xf numFmtId="181" fontId="57" fillId="0" borderId="0"/>
    <xf numFmtId="0" fontId="3" fillId="0" borderId="0"/>
    <xf numFmtId="181" fontId="57" fillId="0" borderId="0" applyBorder="0" applyProtection="0"/>
    <xf numFmtId="0" fontId="51" fillId="0" borderId="0"/>
    <xf numFmtId="0" fontId="3" fillId="0" borderId="0"/>
    <xf numFmtId="0" fontId="58" fillId="0" borderId="0"/>
    <xf numFmtId="0" fontId="3" fillId="0" borderId="0"/>
    <xf numFmtId="0" fontId="3" fillId="0" borderId="0"/>
    <xf numFmtId="0" fontId="28" fillId="0" borderId="0"/>
    <xf numFmtId="9" fontId="51" fillId="0" borderId="0"/>
    <xf numFmtId="9" fontId="3" fillId="0" borderId="0" applyFont="0" applyFill="0" applyBorder="0" applyAlignment="0" applyProtection="0"/>
    <xf numFmtId="9" fontId="3" fillId="0" borderId="0" applyFill="0" applyBorder="0" applyAlignment="0" applyProtection="0"/>
    <xf numFmtId="182" fontId="46" fillId="0" borderId="0" applyFont="0" applyBorder="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46"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0" fontId="59" fillId="0" borderId="0" applyNumberFormat="0" applyBorder="0" applyProtection="0"/>
    <xf numFmtId="184" fontId="59" fillId="0" borderId="0" applyBorder="0" applyProtection="0"/>
    <xf numFmtId="0" fontId="53" fillId="0" borderId="0"/>
    <xf numFmtId="0" fontId="1" fillId="0" borderId="0"/>
    <xf numFmtId="9" fontId="56"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5" fontId="3" fillId="0" borderId="0" applyFill="0" applyBorder="0" applyAlignment="0" applyProtection="0"/>
    <xf numFmtId="185" fontId="3" fillId="0" borderId="0" applyFill="0" applyBorder="0" applyAlignment="0" applyProtection="0"/>
    <xf numFmtId="186" fontId="57" fillId="0" borderId="0"/>
    <xf numFmtId="185" fontId="3" fillId="0" borderId="0" applyFill="0" applyBorder="0" applyAlignment="0" applyProtection="0"/>
    <xf numFmtId="185"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6" fontId="1" fillId="0" borderId="0" applyFont="0" applyFill="0" applyBorder="0" applyAlignment="0" applyProtection="0"/>
    <xf numFmtId="164" fontId="3" fillId="0" borderId="0" applyFont="0" applyFill="0" applyBorder="0" applyAlignment="0" applyProtection="0"/>
    <xf numFmtId="165" fontId="2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5" fontId="28" fillId="0" borderId="0" applyFont="0" applyFill="0" applyBorder="0" applyAlignment="0" applyProtection="0"/>
    <xf numFmtId="166" fontId="4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955">
    <xf numFmtId="0" fontId="0" fillId="0" borderId="0" xfId="0"/>
    <xf numFmtId="0" fontId="22" fillId="0" borderId="0" xfId="0" applyFont="1"/>
    <xf numFmtId="0" fontId="0" fillId="0" borderId="0" xfId="0" applyAlignment="1">
      <alignment wrapText="1"/>
    </xf>
    <xf numFmtId="0" fontId="7" fillId="0" borderId="1" xfId="7" applyFont="1" applyBorder="1" applyAlignment="1">
      <alignment horizontal="center"/>
    </xf>
    <xf numFmtId="0" fontId="8" fillId="0" borderId="2" xfId="7" applyFont="1" applyBorder="1" applyAlignment="1">
      <alignment horizontal="center"/>
    </xf>
    <xf numFmtId="0" fontId="6" fillId="0" borderId="0" xfId="7" applyFont="1"/>
    <xf numFmtId="10" fontId="6" fillId="0" borderId="0" xfId="7" applyNumberFormat="1" applyFont="1"/>
    <xf numFmtId="0" fontId="12" fillId="0" borderId="0" xfId="7" applyFont="1"/>
    <xf numFmtId="0" fontId="9" fillId="0" borderId="0" xfId="7" applyFont="1"/>
    <xf numFmtId="0" fontId="13" fillId="0" borderId="0" xfId="7" applyFont="1"/>
    <xf numFmtId="0" fontId="7" fillId="2" borderId="3" xfId="7" applyFont="1" applyFill="1" applyBorder="1" applyAlignment="1">
      <alignment vertical="center"/>
    </xf>
    <xf numFmtId="0" fontId="7" fillId="2" borderId="4" xfId="7" applyFont="1" applyFill="1" applyBorder="1" applyAlignment="1">
      <alignment vertical="center"/>
    </xf>
    <xf numFmtId="1" fontId="7" fillId="2" borderId="5" xfId="7" applyNumberFormat="1" applyFont="1" applyFill="1" applyBorder="1" applyAlignment="1" applyProtection="1">
      <alignment vertical="center" wrapText="1"/>
      <protection locked="0"/>
    </xf>
    <xf numFmtId="1" fontId="7" fillId="2" borderId="6" xfId="7" applyNumberFormat="1" applyFont="1" applyFill="1" applyBorder="1" applyAlignment="1" applyProtection="1">
      <alignment vertical="center" wrapText="1"/>
      <protection locked="0"/>
    </xf>
    <xf numFmtId="0" fontId="7" fillId="2" borderId="5" xfId="7" applyFont="1" applyFill="1" applyBorder="1" applyAlignment="1">
      <alignment vertical="center"/>
    </xf>
    <xf numFmtId="1" fontId="7" fillId="2" borderId="4" xfId="7" applyNumberFormat="1" applyFont="1" applyFill="1" applyBorder="1" applyAlignment="1" applyProtection="1">
      <alignment vertical="center" wrapText="1"/>
      <protection locked="0"/>
    </xf>
    <xf numFmtId="0" fontId="6" fillId="0" borderId="0" xfId="7" applyFont="1" applyFill="1"/>
    <xf numFmtId="0" fontId="7" fillId="2" borderId="7" xfId="7" applyFont="1" applyFill="1" applyBorder="1" applyAlignment="1" applyProtection="1">
      <alignment vertical="center" wrapText="1"/>
      <protection locked="0"/>
    </xf>
    <xf numFmtId="0" fontId="7" fillId="2" borderId="1" xfId="7" applyFont="1" applyFill="1" applyBorder="1" applyAlignment="1" applyProtection="1">
      <alignment vertical="center" wrapText="1"/>
      <protection locked="0"/>
    </xf>
    <xf numFmtId="0" fontId="6" fillId="0" borderId="8" xfId="7" applyFont="1" applyFill="1" applyBorder="1" applyAlignment="1"/>
    <xf numFmtId="0" fontId="6" fillId="0" borderId="9" xfId="7" applyFont="1" applyFill="1" applyBorder="1" applyAlignment="1"/>
    <xf numFmtId="0" fontId="6" fillId="0" borderId="10" xfId="7" applyFont="1" applyFill="1" applyBorder="1" applyAlignment="1"/>
    <xf numFmtId="0" fontId="6" fillId="0" borderId="11" xfId="7" applyFont="1" applyBorder="1"/>
    <xf numFmtId="0" fontId="6" fillId="0" borderId="12" xfId="7" applyFont="1" applyBorder="1"/>
    <xf numFmtId="0" fontId="6" fillId="0" borderId="0" xfId="7" applyFont="1" applyAlignment="1">
      <alignment horizontal="left"/>
    </xf>
    <xf numFmtId="0" fontId="7" fillId="0" borderId="13" xfId="7" applyFont="1" applyBorder="1" applyAlignment="1">
      <alignment horizontal="center"/>
    </xf>
    <xf numFmtId="0" fontId="8" fillId="0" borderId="14" xfId="7" applyFont="1" applyBorder="1" applyAlignment="1">
      <alignment horizontal="center"/>
    </xf>
    <xf numFmtId="0" fontId="6" fillId="0" borderId="0" xfId="7" applyFont="1" applyFill="1" applyBorder="1" applyAlignment="1"/>
    <xf numFmtId="0" fontId="14" fillId="2" borderId="15" xfId="7" applyFont="1" applyFill="1" applyBorder="1" applyAlignment="1" applyProtection="1">
      <alignment horizontal="center" vertical="center"/>
      <protection hidden="1"/>
    </xf>
    <xf numFmtId="0" fontId="9" fillId="2" borderId="15" xfId="7" applyFont="1" applyFill="1" applyBorder="1" applyAlignment="1" applyProtection="1">
      <alignment horizontal="center" vertical="center"/>
      <protection hidden="1"/>
    </xf>
    <xf numFmtId="0" fontId="9" fillId="3" borderId="16" xfId="7" applyFont="1" applyFill="1" applyBorder="1" applyAlignment="1" applyProtection="1">
      <alignment horizontal="center" vertical="center"/>
      <protection hidden="1"/>
    </xf>
    <xf numFmtId="171" fontId="9" fillId="0" borderId="15" xfId="7" applyNumberFormat="1" applyFont="1" applyFill="1" applyBorder="1" applyAlignment="1" applyProtection="1">
      <alignment vertical="center"/>
      <protection locked="0"/>
    </xf>
    <xf numFmtId="171" fontId="9" fillId="4" borderId="15" xfId="7" applyNumberFormat="1" applyFont="1" applyFill="1" applyBorder="1" applyProtection="1">
      <protection hidden="1"/>
    </xf>
    <xf numFmtId="171" fontId="9" fillId="5" borderId="15" xfId="7" applyNumberFormat="1" applyFont="1" applyFill="1" applyBorder="1" applyAlignment="1" applyProtection="1">
      <alignment vertical="center"/>
      <protection locked="0"/>
    </xf>
    <xf numFmtId="171" fontId="9" fillId="3" borderId="15" xfId="7" applyNumberFormat="1" applyFont="1" applyFill="1" applyBorder="1" applyAlignment="1" applyProtection="1">
      <alignment vertical="center"/>
      <protection locked="0"/>
    </xf>
    <xf numFmtId="171" fontId="9" fillId="4" borderId="16" xfId="7" applyNumberFormat="1" applyFont="1" applyFill="1" applyBorder="1" applyProtection="1">
      <protection hidden="1"/>
    </xf>
    <xf numFmtId="171" fontId="9" fillId="0" borderId="16" xfId="7" applyNumberFormat="1" applyFont="1" applyFill="1" applyBorder="1" applyAlignment="1" applyProtection="1">
      <alignment vertical="center"/>
      <protection locked="0"/>
    </xf>
    <xf numFmtId="171" fontId="9" fillId="5" borderId="16" xfId="7" applyNumberFormat="1" applyFont="1" applyFill="1" applyBorder="1" applyAlignment="1" applyProtection="1">
      <alignment vertical="center"/>
      <protection locked="0"/>
    </xf>
    <xf numFmtId="171" fontId="9" fillId="3" borderId="16" xfId="7" applyNumberFormat="1" applyFont="1" applyFill="1" applyBorder="1" applyAlignment="1" applyProtection="1">
      <alignment vertical="center"/>
      <protection locked="0"/>
    </xf>
    <xf numFmtId="171" fontId="14" fillId="2" borderId="17" xfId="7" applyNumberFormat="1" applyFont="1" applyFill="1" applyBorder="1" applyAlignment="1" applyProtection="1">
      <alignment vertical="center"/>
    </xf>
    <xf numFmtId="171" fontId="14" fillId="2" borderId="18" xfId="7" applyNumberFormat="1" applyFont="1" applyFill="1" applyBorder="1" applyAlignment="1" applyProtection="1">
      <alignment vertical="center"/>
    </xf>
    <xf numFmtId="0" fontId="7" fillId="0" borderId="19" xfId="7" applyFont="1" applyBorder="1" applyAlignment="1">
      <alignment horizontal="center" vertical="center" wrapText="1"/>
    </xf>
    <xf numFmtId="0" fontId="7" fillId="0" borderId="0" xfId="7" applyFont="1" applyBorder="1" applyAlignment="1">
      <alignment horizontal="center" vertical="center" wrapText="1"/>
    </xf>
    <xf numFmtId="0" fontId="7" fillId="0" borderId="20" xfId="7" applyFont="1" applyBorder="1" applyAlignment="1">
      <alignment horizontal="center" vertical="center" wrapText="1"/>
    </xf>
    <xf numFmtId="0" fontId="5" fillId="0" borderId="0" xfId="7" applyFill="1" applyBorder="1" applyAlignment="1" applyProtection="1">
      <protection hidden="1"/>
    </xf>
    <xf numFmtId="0" fontId="7" fillId="0" borderId="0" xfId="7" applyFont="1"/>
    <xf numFmtId="0" fontId="10" fillId="0" borderId="21" xfId="7" applyFont="1" applyFill="1" applyBorder="1" applyAlignment="1" applyProtection="1">
      <alignment horizontal="center" vertical="center"/>
      <protection hidden="1"/>
    </xf>
    <xf numFmtId="171" fontId="14" fillId="2" borderId="15" xfId="7" applyNumberFormat="1" applyFont="1" applyFill="1" applyBorder="1" applyAlignment="1" applyProtection="1">
      <alignment vertical="center"/>
    </xf>
    <xf numFmtId="171" fontId="14" fillId="2" borderId="16" xfId="7" applyNumberFormat="1" applyFont="1" applyFill="1" applyBorder="1" applyAlignment="1" applyProtection="1">
      <alignment vertical="center"/>
    </xf>
    <xf numFmtId="0" fontId="6" fillId="0" borderId="19" xfId="7" applyFont="1" applyBorder="1"/>
    <xf numFmtId="0" fontId="6" fillId="0" borderId="0" xfId="7" applyFont="1" applyBorder="1"/>
    <xf numFmtId="0" fontId="6" fillId="0" borderId="20" xfId="7" applyFont="1" applyBorder="1"/>
    <xf numFmtId="0" fontId="7" fillId="0" borderId="22" xfId="7" applyFont="1" applyBorder="1" applyAlignment="1">
      <alignment horizontal="center"/>
    </xf>
    <xf numFmtId="0" fontId="8" fillId="0" borderId="23" xfId="7" applyFont="1" applyBorder="1" applyAlignment="1">
      <alignment horizontal="center"/>
    </xf>
    <xf numFmtId="3" fontId="6" fillId="0" borderId="0" xfId="7" applyNumberFormat="1" applyFont="1"/>
    <xf numFmtId="0" fontId="19" fillId="0" borderId="24" xfId="7" applyFont="1" applyFill="1" applyBorder="1" applyAlignment="1">
      <alignment horizontal="center" vertical="center" wrapText="1"/>
    </xf>
    <xf numFmtId="0" fontId="5" fillId="0" borderId="0" xfId="7" applyAlignment="1">
      <alignment horizontal="center" vertical="center" wrapText="1"/>
    </xf>
    <xf numFmtId="0" fontId="5" fillId="0" borderId="0" xfId="7"/>
    <xf numFmtId="0" fontId="5" fillId="0" borderId="0" xfId="7" applyFill="1"/>
    <xf numFmtId="0" fontId="0" fillId="0" borderId="0" xfId="0" applyAlignment="1">
      <alignment horizontal="right"/>
    </xf>
    <xf numFmtId="0" fontId="3" fillId="0" borderId="24" xfId="7" applyFont="1" applyFill="1" applyBorder="1"/>
    <xf numFmtId="0" fontId="3" fillId="0" borderId="0" xfId="7" applyFont="1" applyFill="1"/>
    <xf numFmtId="9" fontId="6" fillId="0" borderId="0" xfId="7" applyNumberFormat="1" applyFont="1"/>
    <xf numFmtId="0" fontId="14" fillId="3" borderId="15" xfId="7" applyFont="1" applyFill="1" applyBorder="1" applyAlignment="1" applyProtection="1">
      <alignment horizontal="center" vertical="center" wrapText="1"/>
      <protection hidden="1"/>
    </xf>
    <xf numFmtId="171" fontId="9" fillId="0" borderId="2" xfId="7" applyNumberFormat="1" applyFont="1" applyFill="1" applyBorder="1" applyAlignment="1" applyProtection="1">
      <alignment vertical="center"/>
      <protection locked="0"/>
    </xf>
    <xf numFmtId="0" fontId="14" fillId="2" borderId="15" xfId="7" applyFont="1" applyFill="1" applyBorder="1" applyAlignment="1" applyProtection="1">
      <alignment horizontal="center" vertical="center" wrapText="1"/>
      <protection hidden="1"/>
    </xf>
    <xf numFmtId="0" fontId="3" fillId="0" borderId="24" xfId="7" applyFont="1" applyFill="1" applyBorder="1" applyAlignment="1">
      <alignment horizontal="left"/>
    </xf>
    <xf numFmtId="0" fontId="14" fillId="2" borderId="15" xfId="7" applyFont="1" applyFill="1" applyBorder="1" applyAlignment="1" applyProtection="1">
      <alignment horizontal="center" vertical="center"/>
      <protection hidden="1"/>
    </xf>
    <xf numFmtId="0" fontId="0" fillId="0" borderId="0" xfId="0" applyAlignment="1">
      <alignment vertical="center"/>
    </xf>
    <xf numFmtId="0" fontId="0" fillId="0" borderId="0" xfId="0" applyAlignment="1">
      <alignment horizontal="center" vertical="center"/>
    </xf>
    <xf numFmtId="0" fontId="0" fillId="0" borderId="11" xfId="0" applyBorder="1" applyAlignment="1">
      <alignment vertical="center"/>
    </xf>
    <xf numFmtId="0" fontId="33" fillId="0" borderId="29" xfId="0" applyFont="1" applyBorder="1" applyAlignment="1">
      <alignment horizontal="center" vertical="center"/>
    </xf>
    <xf numFmtId="0" fontId="33" fillId="8" borderId="29" xfId="0" applyFont="1" applyFill="1" applyBorder="1" applyAlignment="1">
      <alignment horizontal="center" vertical="center"/>
    </xf>
    <xf numFmtId="0" fontId="33" fillId="8" borderId="40" xfId="0" applyFont="1" applyFill="1" applyBorder="1" applyAlignment="1">
      <alignment horizontal="center" vertical="center" wrapText="1"/>
    </xf>
    <xf numFmtId="0" fontId="33" fillId="8" borderId="106" xfId="0" applyFont="1" applyFill="1" applyBorder="1" applyAlignment="1">
      <alignment horizontal="center" vertical="center"/>
    </xf>
    <xf numFmtId="0" fontId="33" fillId="8" borderId="29" xfId="0" applyFont="1" applyFill="1" applyBorder="1" applyAlignment="1">
      <alignment horizontal="center" vertical="center" wrapText="1"/>
    </xf>
    <xf numFmtId="0" fontId="33" fillId="9" borderId="106" xfId="0" applyFont="1" applyFill="1" applyBorder="1" applyAlignment="1">
      <alignment horizontal="center" vertical="center"/>
    </xf>
    <xf numFmtId="0" fontId="33" fillId="9" borderId="29" xfId="0" applyFont="1" applyFill="1" applyBorder="1" applyAlignment="1">
      <alignment horizontal="center" vertical="center"/>
    </xf>
    <xf numFmtId="0" fontId="33" fillId="9" borderId="41" xfId="0" applyFont="1" applyFill="1" applyBorder="1" applyAlignment="1">
      <alignment horizontal="center" vertical="center" wrapText="1"/>
    </xf>
    <xf numFmtId="0" fontId="33" fillId="10" borderId="26" xfId="0" applyFont="1" applyFill="1" applyBorder="1" applyAlignment="1">
      <alignment horizontal="center" vertical="center"/>
    </xf>
    <xf numFmtId="0" fontId="33" fillId="10" borderId="27" xfId="0" applyFont="1" applyFill="1" applyBorder="1" applyAlignment="1">
      <alignment horizontal="center" vertical="center"/>
    </xf>
    <xf numFmtId="0" fontId="33" fillId="10" borderId="33" xfId="0" applyFont="1" applyFill="1" applyBorder="1" applyAlignment="1">
      <alignment horizontal="center" vertical="center" wrapText="1"/>
    </xf>
    <xf numFmtId="0" fontId="34" fillId="0" borderId="0" xfId="0" applyFont="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13" xfId="0" applyBorder="1" applyAlignment="1">
      <alignment vertical="center" wrapText="1"/>
    </xf>
    <xf numFmtId="165" fontId="1" fillId="8" borderId="13" xfId="9" applyFont="1" applyFill="1" applyBorder="1" applyAlignment="1">
      <alignment vertical="center"/>
    </xf>
    <xf numFmtId="0" fontId="0" fillId="8" borderId="13" xfId="0" applyFont="1" applyFill="1" applyBorder="1" applyAlignment="1">
      <alignment vertical="center"/>
    </xf>
    <xf numFmtId="165" fontId="0" fillId="8" borderId="14" xfId="9" applyFont="1" applyFill="1" applyBorder="1" applyAlignment="1">
      <alignment vertical="center"/>
    </xf>
    <xf numFmtId="165" fontId="0" fillId="8" borderId="115" xfId="9" applyFont="1" applyFill="1" applyBorder="1" applyAlignment="1">
      <alignment vertical="center"/>
    </xf>
    <xf numFmtId="171" fontId="0" fillId="8" borderId="13" xfId="0" applyNumberFormat="1" applyFont="1" applyFill="1" applyBorder="1" applyAlignment="1">
      <alignment vertical="center"/>
    </xf>
    <xf numFmtId="171" fontId="0" fillId="8" borderId="14" xfId="0" applyNumberFormat="1" applyFont="1" applyFill="1" applyBorder="1" applyAlignment="1">
      <alignment horizontal="center" vertical="center"/>
    </xf>
    <xf numFmtId="165" fontId="1" fillId="9" borderId="115" xfId="9" applyFont="1" applyFill="1" applyBorder="1" applyAlignment="1">
      <alignment vertical="center"/>
    </xf>
    <xf numFmtId="0" fontId="0" fillId="9" borderId="13" xfId="0" applyFill="1" applyBorder="1" applyAlignment="1">
      <alignment vertical="center"/>
    </xf>
    <xf numFmtId="171" fontId="0" fillId="9" borderId="13" xfId="0" applyNumberFormat="1" applyFill="1" applyBorder="1" applyAlignment="1">
      <alignment vertical="center"/>
    </xf>
    <xf numFmtId="171" fontId="1" fillId="10" borderId="13" xfId="9" applyNumberFormat="1" applyFont="1" applyFill="1" applyBorder="1" applyAlignment="1">
      <alignment vertical="center"/>
    </xf>
    <xf numFmtId="0" fontId="0" fillId="10" borderId="13" xfId="0" applyFill="1" applyBorder="1" applyAlignment="1">
      <alignment vertical="center"/>
    </xf>
    <xf numFmtId="171" fontId="0" fillId="10" borderId="14" xfId="0" applyNumberFormat="1" applyFill="1"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0" fillId="0" borderId="15" xfId="0" applyBorder="1" applyAlignment="1">
      <alignment vertical="center" wrapText="1"/>
    </xf>
    <xf numFmtId="165" fontId="1" fillId="8" borderId="15" xfId="9" applyFont="1" applyFill="1" applyBorder="1" applyAlignment="1">
      <alignment vertical="center"/>
    </xf>
    <xf numFmtId="0" fontId="0" fillId="8" borderId="15" xfId="0" applyFont="1" applyFill="1" applyBorder="1" applyAlignment="1">
      <alignment vertical="center"/>
    </xf>
    <xf numFmtId="165" fontId="0" fillId="8" borderId="16" xfId="9" applyFont="1" applyFill="1" applyBorder="1" applyAlignment="1">
      <alignment vertical="center"/>
    </xf>
    <xf numFmtId="165" fontId="0" fillId="8" borderId="2" xfId="9" applyFont="1" applyFill="1" applyBorder="1" applyAlignment="1">
      <alignment vertical="center"/>
    </xf>
    <xf numFmtId="171" fontId="0" fillId="8" borderId="15" xfId="0" applyNumberFormat="1" applyFont="1" applyFill="1" applyBorder="1" applyAlignment="1">
      <alignment vertical="center"/>
    </xf>
    <xf numFmtId="171" fontId="0" fillId="8" borderId="16" xfId="0" applyNumberFormat="1" applyFont="1" applyFill="1" applyBorder="1" applyAlignment="1">
      <alignment horizontal="center" vertical="center"/>
    </xf>
    <xf numFmtId="165" fontId="1" fillId="9" borderId="2" xfId="9" applyFont="1" applyFill="1" applyBorder="1" applyAlignment="1">
      <alignment vertical="center"/>
    </xf>
    <xf numFmtId="0" fontId="0" fillId="9" borderId="15" xfId="0" applyFill="1" applyBorder="1" applyAlignment="1">
      <alignment vertical="center"/>
    </xf>
    <xf numFmtId="171" fontId="0" fillId="9" borderId="15" xfId="0" applyNumberFormat="1" applyFill="1" applyBorder="1" applyAlignment="1">
      <alignment vertical="center"/>
    </xf>
    <xf numFmtId="171" fontId="1" fillId="10" borderId="15" xfId="9" applyNumberFormat="1" applyFont="1" applyFill="1" applyBorder="1" applyAlignment="1">
      <alignment vertical="center"/>
    </xf>
    <xf numFmtId="0" fontId="0" fillId="10" borderId="15" xfId="0" applyFill="1" applyBorder="1" applyAlignment="1">
      <alignment vertical="center"/>
    </xf>
    <xf numFmtId="171" fontId="0" fillId="10" borderId="16" xfId="0" applyNumberFormat="1" applyFill="1" applyBorder="1" applyAlignment="1">
      <alignment vertical="center"/>
    </xf>
    <xf numFmtId="171" fontId="1" fillId="8" borderId="15" xfId="9" applyNumberFormat="1" applyFont="1" applyFill="1" applyBorder="1" applyAlignment="1">
      <alignment vertical="center"/>
    </xf>
    <xf numFmtId="10" fontId="0" fillId="8" borderId="16" xfId="9" applyNumberFormat="1" applyFont="1" applyFill="1" applyBorder="1" applyAlignment="1">
      <alignment vertical="center"/>
    </xf>
    <xf numFmtId="171" fontId="1" fillId="8" borderId="2" xfId="9" applyNumberFormat="1" applyFont="1" applyFill="1" applyBorder="1" applyAlignment="1">
      <alignment vertical="center"/>
    </xf>
    <xf numFmtId="10" fontId="0" fillId="8" borderId="15" xfId="9" applyNumberFormat="1" applyFont="1" applyFill="1" applyBorder="1" applyAlignment="1">
      <alignment vertical="center"/>
    </xf>
    <xf numFmtId="4" fontId="0" fillId="8" borderId="116" xfId="0" applyNumberFormat="1" applyFont="1" applyFill="1" applyBorder="1" applyAlignment="1">
      <alignment horizontal="center" vertical="center"/>
    </xf>
    <xf numFmtId="10" fontId="0" fillId="9" borderId="15" xfId="0" applyNumberFormat="1" applyFill="1" applyBorder="1" applyAlignment="1">
      <alignment vertical="center"/>
    </xf>
    <xf numFmtId="165" fontId="1" fillId="10" borderId="15" xfId="9" applyFont="1" applyFill="1" applyBorder="1" applyAlignment="1">
      <alignment vertical="center"/>
    </xf>
    <xf numFmtId="165" fontId="0" fillId="10" borderId="15" xfId="9" applyFont="1" applyFill="1" applyBorder="1" applyAlignment="1">
      <alignment vertical="center"/>
    </xf>
    <xf numFmtId="10" fontId="0" fillId="7" borderId="16" xfId="9" applyNumberFormat="1" applyFont="1" applyFill="1" applyBorder="1" applyAlignment="1">
      <alignment vertical="center"/>
    </xf>
    <xf numFmtId="165" fontId="1" fillId="8" borderId="2" xfId="9" applyFont="1" applyFill="1" applyBorder="1" applyAlignment="1">
      <alignment vertical="center"/>
    </xf>
    <xf numFmtId="165" fontId="0" fillId="8" borderId="15" xfId="9" applyFont="1" applyFill="1" applyBorder="1" applyAlignment="1">
      <alignment vertical="center"/>
    </xf>
    <xf numFmtId="171" fontId="0" fillId="8" borderId="116" xfId="0" applyNumberFormat="1" applyFont="1" applyFill="1" applyBorder="1" applyAlignment="1">
      <alignment horizontal="center" vertical="center"/>
    </xf>
    <xf numFmtId="10" fontId="0" fillId="8" borderId="16" xfId="0" applyNumberFormat="1" applyFont="1" applyFill="1" applyBorder="1" applyAlignment="1">
      <alignment vertical="center"/>
    </xf>
    <xf numFmtId="10" fontId="0" fillId="8" borderId="15" xfId="0" applyNumberFormat="1" applyFont="1" applyFill="1" applyBorder="1" applyAlignment="1">
      <alignment vertical="center"/>
    </xf>
    <xf numFmtId="10" fontId="0" fillId="8" borderId="116" xfId="0" applyNumberFormat="1" applyFont="1" applyFill="1" applyBorder="1" applyAlignment="1">
      <alignment vertical="center"/>
    </xf>
    <xf numFmtId="4" fontId="1" fillId="9" borderId="2" xfId="2" applyNumberFormat="1" applyFont="1" applyFill="1" applyBorder="1" applyAlignment="1">
      <alignment vertical="center"/>
    </xf>
    <xf numFmtId="165" fontId="0" fillId="9" borderId="15" xfId="0" applyNumberFormat="1" applyFill="1" applyBorder="1" applyAlignment="1">
      <alignment vertical="center"/>
    </xf>
    <xf numFmtId="171" fontId="1" fillId="10" borderId="15" xfId="2" applyNumberFormat="1" applyFont="1" applyFill="1" applyBorder="1" applyAlignment="1">
      <alignment vertical="center"/>
    </xf>
    <xf numFmtId="171" fontId="0" fillId="10" borderId="15" xfId="0" applyNumberFormat="1" applyFill="1" applyBorder="1" applyAlignment="1">
      <alignment vertical="center"/>
    </xf>
    <xf numFmtId="10" fontId="0" fillId="7" borderId="15" xfId="0" applyNumberFormat="1" applyFill="1" applyBorder="1" applyAlignment="1">
      <alignment vertical="center"/>
    </xf>
    <xf numFmtId="0" fontId="0" fillId="0" borderId="15" xfId="0" applyBorder="1" applyAlignment="1">
      <alignment horizontal="left" vertical="center"/>
    </xf>
    <xf numFmtId="0" fontId="0" fillId="7" borderId="15" xfId="0" applyFill="1" applyBorder="1" applyAlignment="1">
      <alignment vertical="center"/>
    </xf>
    <xf numFmtId="0" fontId="0" fillId="0" borderId="17" xfId="0" applyBorder="1" applyAlignment="1">
      <alignment vertical="center" wrapText="1"/>
    </xf>
    <xf numFmtId="165" fontId="1" fillId="8" borderId="17" xfId="9" applyFont="1" applyFill="1" applyBorder="1" applyAlignment="1">
      <alignment vertical="center"/>
    </xf>
    <xf numFmtId="0" fontId="0" fillId="8" borderId="17" xfId="0" applyFont="1" applyFill="1" applyBorder="1" applyAlignment="1">
      <alignment vertical="center"/>
    </xf>
    <xf numFmtId="165" fontId="0" fillId="8" borderId="18" xfId="9" applyFont="1" applyFill="1" applyBorder="1" applyAlignment="1">
      <alignment vertical="center"/>
    </xf>
    <xf numFmtId="165" fontId="1" fillId="8" borderId="32" xfId="9" applyFont="1" applyFill="1" applyBorder="1" applyAlignment="1">
      <alignment vertical="center"/>
    </xf>
    <xf numFmtId="165" fontId="0" fillId="8" borderId="17" xfId="0" applyNumberFormat="1" applyFont="1" applyFill="1" applyBorder="1" applyAlignment="1">
      <alignment vertical="center"/>
    </xf>
    <xf numFmtId="168" fontId="0" fillId="8" borderId="18" xfId="9" applyNumberFormat="1" applyFont="1" applyFill="1" applyBorder="1" applyAlignment="1">
      <alignment horizontal="center" vertical="center"/>
    </xf>
    <xf numFmtId="4" fontId="1" fillId="9" borderId="32" xfId="2" applyNumberFormat="1" applyFont="1" applyFill="1" applyBorder="1" applyAlignment="1">
      <alignment vertical="center"/>
    </xf>
    <xf numFmtId="0" fontId="0" fillId="9" borderId="17" xfId="0" applyFill="1" applyBorder="1" applyAlignment="1">
      <alignment vertical="center"/>
    </xf>
    <xf numFmtId="171" fontId="0" fillId="9" borderId="17" xfId="0" applyNumberFormat="1" applyFill="1" applyBorder="1" applyAlignment="1">
      <alignment vertical="center"/>
    </xf>
    <xf numFmtId="171" fontId="1" fillId="10" borderId="17" xfId="2" applyNumberFormat="1" applyFont="1" applyFill="1" applyBorder="1" applyAlignment="1">
      <alignment vertical="center"/>
    </xf>
    <xf numFmtId="0" fontId="0" fillId="10" borderId="17" xfId="0" applyFill="1" applyBorder="1" applyAlignment="1">
      <alignment vertical="center"/>
    </xf>
    <xf numFmtId="171" fontId="0" fillId="10" borderId="18" xfId="0" applyNumberFormat="1" applyFill="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166" fontId="1" fillId="0" borderId="0" xfId="2" applyFont="1" applyBorder="1" applyAlignment="1">
      <alignment vertical="center"/>
    </xf>
    <xf numFmtId="0" fontId="0" fillId="0" borderId="0" xfId="0" applyFont="1" applyBorder="1" applyAlignment="1">
      <alignment vertical="center"/>
    </xf>
    <xf numFmtId="2" fontId="0" fillId="0" borderId="0" xfId="0" applyNumberFormat="1" applyFont="1" applyBorder="1" applyAlignment="1">
      <alignment vertical="center"/>
    </xf>
    <xf numFmtId="4" fontId="1" fillId="0" borderId="0" xfId="2" applyNumberFormat="1" applyFont="1" applyAlignment="1">
      <alignment vertical="center"/>
    </xf>
    <xf numFmtId="171" fontId="0" fillId="0" borderId="0" xfId="0" applyNumberFormat="1" applyAlignment="1">
      <alignment vertical="center"/>
    </xf>
    <xf numFmtId="2" fontId="0" fillId="0" borderId="0" xfId="0" applyNumberFormat="1" applyAlignment="1">
      <alignment vertical="center"/>
    </xf>
    <xf numFmtId="166" fontId="1" fillId="8" borderId="15" xfId="2" applyFont="1" applyFill="1" applyBorder="1" applyAlignment="1">
      <alignment vertical="center" wrapText="1"/>
    </xf>
    <xf numFmtId="1" fontId="0" fillId="8" borderId="15" xfId="0" applyNumberFormat="1" applyFont="1" applyFill="1" applyBorder="1" applyAlignment="1">
      <alignment vertical="center"/>
    </xf>
    <xf numFmtId="2" fontId="0" fillId="8" borderId="2" xfId="0" applyNumberFormat="1" applyFont="1" applyFill="1" applyBorder="1" applyAlignment="1">
      <alignment vertical="center"/>
    </xf>
    <xf numFmtId="2" fontId="0" fillId="8" borderId="15" xfId="0" applyNumberFormat="1" applyFont="1" applyFill="1" applyBorder="1" applyAlignment="1">
      <alignment vertical="center"/>
    </xf>
    <xf numFmtId="4" fontId="0" fillId="8" borderId="16" xfId="0" applyNumberFormat="1" applyFont="1" applyFill="1" applyBorder="1" applyAlignment="1">
      <alignment horizontal="center" vertical="center"/>
    </xf>
    <xf numFmtId="2" fontId="1" fillId="9" borderId="2" xfId="2" applyNumberFormat="1" applyFont="1" applyFill="1" applyBorder="1" applyAlignment="1">
      <alignment vertical="center"/>
    </xf>
    <xf numFmtId="2" fontId="0" fillId="9" borderId="15" xfId="0" applyNumberFormat="1" applyFill="1" applyBorder="1" applyAlignment="1">
      <alignment vertical="center"/>
    </xf>
    <xf numFmtId="10" fontId="0" fillId="8" borderId="16" xfId="0" applyNumberFormat="1" applyFont="1" applyFill="1" applyBorder="1" applyAlignment="1">
      <alignment horizontal="center" vertical="center"/>
    </xf>
    <xf numFmtId="1" fontId="1" fillId="9" borderId="2" xfId="2" applyNumberFormat="1" applyFont="1" applyFill="1" applyBorder="1" applyAlignment="1">
      <alignment vertical="center"/>
    </xf>
    <xf numFmtId="173" fontId="1" fillId="7" borderId="2" xfId="2" applyNumberFormat="1" applyFont="1" applyFill="1" applyBorder="1" applyAlignment="1">
      <alignment vertical="center"/>
    </xf>
    <xf numFmtId="10" fontId="0" fillId="10" borderId="16" xfId="0" applyNumberFormat="1" applyFill="1" applyBorder="1" applyAlignment="1">
      <alignment vertical="center"/>
    </xf>
    <xf numFmtId="165" fontId="0" fillId="8" borderId="15" xfId="0" applyNumberFormat="1" applyFont="1" applyFill="1" applyBorder="1" applyAlignment="1">
      <alignment vertical="center"/>
    </xf>
    <xf numFmtId="0" fontId="0" fillId="11" borderId="17" xfId="0" applyFill="1" applyBorder="1" applyAlignment="1">
      <alignment vertical="center" wrapText="1"/>
    </xf>
    <xf numFmtId="166" fontId="1" fillId="11" borderId="17" xfId="2" applyFont="1" applyFill="1" applyBorder="1" applyAlignment="1">
      <alignment vertical="center"/>
    </xf>
    <xf numFmtId="0" fontId="0" fillId="11" borderId="17" xfId="0" applyFont="1" applyFill="1" applyBorder="1" applyAlignment="1">
      <alignment vertical="center"/>
    </xf>
    <xf numFmtId="0" fontId="0" fillId="11" borderId="18" xfId="0" applyNumberFormat="1" applyFont="1" applyFill="1" applyBorder="1" applyAlignment="1">
      <alignment vertical="center"/>
    </xf>
    <xf numFmtId="2" fontId="0" fillId="11" borderId="32" xfId="0" applyNumberFormat="1" applyFont="1" applyFill="1" applyBorder="1" applyAlignment="1">
      <alignment vertical="center"/>
    </xf>
    <xf numFmtId="2" fontId="0" fillId="11" borderId="17" xfId="0" applyNumberFormat="1" applyFont="1" applyFill="1" applyBorder="1" applyAlignment="1">
      <alignment vertical="center"/>
    </xf>
    <xf numFmtId="0" fontId="0" fillId="11" borderId="18" xfId="0" applyNumberFormat="1" applyFont="1" applyFill="1" applyBorder="1" applyAlignment="1">
      <alignment horizontal="center" vertical="center"/>
    </xf>
    <xf numFmtId="2" fontId="1" fillId="11" borderId="32" xfId="2" applyNumberFormat="1" applyFont="1" applyFill="1" applyBorder="1" applyAlignment="1">
      <alignment vertical="center"/>
    </xf>
    <xf numFmtId="2" fontId="0" fillId="11" borderId="17" xfId="0" applyNumberFormat="1" applyFill="1" applyBorder="1" applyAlignment="1">
      <alignment vertical="center"/>
    </xf>
    <xf numFmtId="171" fontId="1" fillId="11" borderId="17" xfId="2" applyNumberFormat="1" applyFont="1" applyFill="1" applyBorder="1" applyAlignment="1">
      <alignment vertical="center"/>
    </xf>
    <xf numFmtId="0" fontId="0" fillId="11" borderId="17" xfId="0" applyFill="1" applyBorder="1" applyAlignment="1">
      <alignment vertical="center"/>
    </xf>
    <xf numFmtId="171" fontId="0" fillId="11" borderId="18" xfId="0" applyNumberFormat="1" applyFill="1" applyBorder="1" applyAlignment="1">
      <alignment vertical="center"/>
    </xf>
    <xf numFmtId="171" fontId="0" fillId="0" borderId="0" xfId="0" applyNumberFormat="1" applyBorder="1" applyAlignment="1">
      <alignment vertical="center"/>
    </xf>
    <xf numFmtId="4" fontId="1" fillId="0" borderId="0" xfId="2" applyNumberFormat="1" applyFont="1" applyBorder="1" applyAlignment="1">
      <alignment vertical="center"/>
    </xf>
    <xf numFmtId="2" fontId="0" fillId="0" borderId="0" xfId="0" applyNumberFormat="1" applyBorder="1" applyAlignment="1">
      <alignment vertical="center"/>
    </xf>
    <xf numFmtId="165" fontId="1" fillId="8" borderId="115" xfId="9" applyFont="1" applyFill="1" applyBorder="1" applyAlignment="1">
      <alignment vertical="center"/>
    </xf>
    <xf numFmtId="165" fontId="0" fillId="8" borderId="13" xfId="0" applyNumberFormat="1" applyFont="1" applyFill="1" applyBorder="1" applyAlignment="1">
      <alignment vertical="center"/>
    </xf>
    <xf numFmtId="171" fontId="1" fillId="9" borderId="115" xfId="9" applyNumberFormat="1" applyFont="1" applyFill="1" applyBorder="1" applyAlignment="1">
      <alignment vertical="center"/>
    </xf>
    <xf numFmtId="171" fontId="1" fillId="9" borderId="2" xfId="9" applyNumberFormat="1" applyFont="1" applyFill="1" applyBorder="1" applyAlignment="1">
      <alignment vertical="center"/>
    </xf>
    <xf numFmtId="171" fontId="1" fillId="9" borderId="2" xfId="2" applyNumberFormat="1" applyFont="1" applyFill="1" applyBorder="1" applyAlignment="1">
      <alignment vertical="center"/>
    </xf>
    <xf numFmtId="171" fontId="0" fillId="8" borderId="18" xfId="0" applyNumberFormat="1" applyFont="1" applyFill="1" applyBorder="1" applyAlignment="1">
      <alignment horizontal="center" vertical="center"/>
    </xf>
    <xf numFmtId="171" fontId="1" fillId="9" borderId="32" xfId="2" applyNumberFormat="1" applyFont="1" applyFill="1" applyBorder="1" applyAlignment="1">
      <alignment vertical="center"/>
    </xf>
    <xf numFmtId="0" fontId="1" fillId="0" borderId="0" xfId="0" applyFont="1" applyBorder="1" applyAlignment="1">
      <alignment vertical="center" wrapText="1"/>
    </xf>
    <xf numFmtId="166" fontId="1" fillId="0" borderId="0" xfId="2" applyFont="1" applyBorder="1" applyAlignment="1">
      <alignment vertical="center" wrapText="1"/>
    </xf>
    <xf numFmtId="0" fontId="0" fillId="11" borderId="13" xfId="0" applyFill="1" applyBorder="1" applyAlignment="1">
      <alignment horizontal="center" vertical="center"/>
    </xf>
    <xf numFmtId="0" fontId="0" fillId="11" borderId="13" xfId="0" applyFill="1" applyBorder="1" applyAlignment="1">
      <alignment vertical="center" wrapText="1"/>
    </xf>
    <xf numFmtId="165" fontId="1" fillId="11" borderId="13" xfId="9" applyFont="1" applyFill="1" applyBorder="1" applyAlignment="1">
      <alignment vertical="center"/>
    </xf>
    <xf numFmtId="0" fontId="0" fillId="11" borderId="13" xfId="0" applyFont="1" applyFill="1" applyBorder="1" applyAlignment="1">
      <alignment vertical="center"/>
    </xf>
    <xf numFmtId="165" fontId="0" fillId="11" borderId="14" xfId="9" applyFont="1" applyFill="1" applyBorder="1" applyAlignment="1">
      <alignment vertical="center"/>
    </xf>
    <xf numFmtId="165" fontId="1" fillId="11" borderId="115" xfId="9" applyFont="1" applyFill="1" applyBorder="1" applyAlignment="1">
      <alignment vertical="center"/>
    </xf>
    <xf numFmtId="165" fontId="0" fillId="11" borderId="13" xfId="0" applyNumberFormat="1" applyFont="1" applyFill="1" applyBorder="1" applyAlignment="1">
      <alignment vertical="center"/>
    </xf>
    <xf numFmtId="171" fontId="0" fillId="11" borderId="14" xfId="0" applyNumberFormat="1" applyFont="1" applyFill="1" applyBorder="1" applyAlignment="1">
      <alignment horizontal="center" vertical="center"/>
    </xf>
    <xf numFmtId="168" fontId="1" fillId="11" borderId="115" xfId="2" applyNumberFormat="1" applyFont="1" applyFill="1" applyBorder="1" applyAlignment="1">
      <alignment vertical="center"/>
    </xf>
    <xf numFmtId="0" fontId="0" fillId="11" borderId="13" xfId="0" applyFill="1" applyBorder="1" applyAlignment="1">
      <alignment vertical="center"/>
    </xf>
    <xf numFmtId="171" fontId="0" fillId="11" borderId="13" xfId="0" applyNumberFormat="1" applyFill="1" applyBorder="1" applyAlignment="1">
      <alignment vertical="center"/>
    </xf>
    <xf numFmtId="171" fontId="1" fillId="11" borderId="13" xfId="2" applyNumberFormat="1" applyFont="1" applyFill="1" applyBorder="1" applyAlignment="1">
      <alignment vertical="center"/>
    </xf>
    <xf numFmtId="171" fontId="0" fillId="11" borderId="14" xfId="0" applyNumberFormat="1" applyFill="1" applyBorder="1" applyAlignment="1">
      <alignment vertical="center"/>
    </xf>
    <xf numFmtId="0" fontId="0" fillId="0" borderId="17" xfId="0" applyBorder="1" applyAlignment="1">
      <alignment horizontal="center" vertical="center"/>
    </xf>
    <xf numFmtId="0" fontId="0" fillId="0" borderId="17" xfId="0" applyBorder="1" applyAlignment="1">
      <alignment horizontal="left" vertical="center" wrapText="1"/>
    </xf>
    <xf numFmtId="165" fontId="1" fillId="9" borderId="32" xfId="9" applyFont="1" applyFill="1" applyBorder="1" applyAlignment="1">
      <alignment vertical="center"/>
    </xf>
    <xf numFmtId="171" fontId="1" fillId="10" borderId="17" xfId="9" applyNumberFormat="1" applyFont="1" applyFill="1" applyBorder="1" applyAlignment="1">
      <alignment vertical="center"/>
    </xf>
    <xf numFmtId="0" fontId="0" fillId="0" borderId="13" xfId="0" applyBorder="1" applyAlignment="1">
      <alignment horizontal="left" vertical="center"/>
    </xf>
    <xf numFmtId="0" fontId="0" fillId="0" borderId="17" xfId="0" applyBorder="1" applyAlignment="1">
      <alignment vertical="center"/>
    </xf>
    <xf numFmtId="168" fontId="1" fillId="9" borderId="32" xfId="2" applyNumberFormat="1" applyFont="1" applyFill="1" applyBorder="1" applyAlignment="1">
      <alignment vertical="center"/>
    </xf>
    <xf numFmtId="4" fontId="1" fillId="10" borderId="13" xfId="9" applyNumberFormat="1" applyFont="1" applyFill="1" applyBorder="1" applyAlignment="1">
      <alignment vertical="center"/>
    </xf>
    <xf numFmtId="171" fontId="0" fillId="10" borderId="13" xfId="0" applyNumberFormat="1" applyFill="1" applyBorder="1" applyAlignment="1">
      <alignment vertical="center"/>
    </xf>
    <xf numFmtId="165" fontId="0" fillId="9" borderId="15" xfId="9" applyFont="1" applyFill="1" applyBorder="1" applyAlignment="1">
      <alignment vertical="center"/>
    </xf>
    <xf numFmtId="172" fontId="0" fillId="8" borderId="2" xfId="9" applyNumberFormat="1" applyFont="1" applyFill="1" applyBorder="1" applyAlignment="1">
      <alignment vertical="center"/>
    </xf>
    <xf numFmtId="172" fontId="0" fillId="8" borderId="15" xfId="9" applyNumberFormat="1" applyFont="1" applyFill="1" applyBorder="1" applyAlignment="1">
      <alignment vertical="center"/>
    </xf>
    <xf numFmtId="0" fontId="0" fillId="8" borderId="16" xfId="0" applyNumberFormat="1" applyFont="1" applyFill="1" applyBorder="1" applyAlignment="1">
      <alignment horizontal="center" vertical="center"/>
    </xf>
    <xf numFmtId="3" fontId="0" fillId="9" borderId="15" xfId="0" applyNumberFormat="1" applyFill="1" applyBorder="1" applyAlignment="1">
      <alignment vertical="center"/>
    </xf>
    <xf numFmtId="4" fontId="1" fillId="10" borderId="15" xfId="9" applyNumberFormat="1" applyFont="1" applyFill="1" applyBorder="1" applyAlignment="1">
      <alignment vertical="center"/>
    </xf>
    <xf numFmtId="1" fontId="0" fillId="10" borderId="15" xfId="0" applyNumberFormat="1" applyFill="1" applyBorder="1" applyAlignment="1">
      <alignment vertical="center"/>
    </xf>
    <xf numFmtId="0" fontId="0" fillId="11" borderId="15" xfId="0" applyFill="1" applyBorder="1" applyAlignment="1">
      <alignment vertical="center" wrapText="1"/>
    </xf>
    <xf numFmtId="165" fontId="1" fillId="11" borderId="15" xfId="9" applyFont="1" applyFill="1" applyBorder="1" applyAlignment="1">
      <alignment vertical="center"/>
    </xf>
    <xf numFmtId="0" fontId="0" fillId="11" borderId="15" xfId="0" applyFont="1" applyFill="1" applyBorder="1" applyAlignment="1">
      <alignment vertical="center"/>
    </xf>
    <xf numFmtId="165" fontId="0" fillId="11" borderId="16" xfId="9" applyFont="1" applyFill="1" applyBorder="1" applyAlignment="1">
      <alignment vertical="center"/>
    </xf>
    <xf numFmtId="165" fontId="1" fillId="11" borderId="2" xfId="9" applyFont="1" applyFill="1" applyBorder="1" applyAlignment="1">
      <alignment vertical="center"/>
    </xf>
    <xf numFmtId="165" fontId="0" fillId="11" borderId="15" xfId="0" applyNumberFormat="1" applyFont="1" applyFill="1" applyBorder="1" applyAlignment="1">
      <alignment vertical="center"/>
    </xf>
    <xf numFmtId="171" fontId="0" fillId="11" borderId="16" xfId="0" applyNumberFormat="1" applyFont="1" applyFill="1" applyBorder="1" applyAlignment="1">
      <alignment horizontal="center" vertical="center"/>
    </xf>
    <xf numFmtId="168" fontId="1" fillId="11" borderId="2" xfId="2" applyNumberFormat="1" applyFont="1" applyFill="1" applyBorder="1" applyAlignment="1">
      <alignment vertical="center"/>
    </xf>
    <xf numFmtId="0" fontId="0" fillId="11" borderId="15" xfId="0" applyFill="1" applyBorder="1" applyAlignment="1">
      <alignment vertical="center"/>
    </xf>
    <xf numFmtId="171" fontId="0" fillId="11" borderId="15" xfId="0" applyNumberFormat="1" applyFill="1" applyBorder="1" applyAlignment="1">
      <alignment vertical="center"/>
    </xf>
    <xf numFmtId="4" fontId="1" fillId="11" borderId="15" xfId="2" applyNumberFormat="1" applyFont="1" applyFill="1" applyBorder="1" applyAlignment="1">
      <alignment vertical="center"/>
    </xf>
    <xf numFmtId="0" fontId="1" fillId="11" borderId="17" xfId="0" applyFont="1" applyFill="1" applyBorder="1" applyAlignment="1">
      <alignment vertical="center" wrapText="1"/>
    </xf>
    <xf numFmtId="165" fontId="1" fillId="11" borderId="17" xfId="9" applyFont="1" applyFill="1" applyBorder="1" applyAlignment="1">
      <alignment vertical="center"/>
    </xf>
    <xf numFmtId="165" fontId="0" fillId="11" borderId="18" xfId="9" applyFont="1" applyFill="1" applyBorder="1" applyAlignment="1">
      <alignment vertical="center"/>
    </xf>
    <xf numFmtId="165" fontId="1" fillId="11" borderId="32" xfId="9" applyFont="1" applyFill="1" applyBorder="1" applyAlignment="1">
      <alignment vertical="center"/>
    </xf>
    <xf numFmtId="165" fontId="0" fillId="11" borderId="17" xfId="0" applyNumberFormat="1" applyFont="1" applyFill="1" applyBorder="1" applyAlignment="1">
      <alignment vertical="center"/>
    </xf>
    <xf numFmtId="171" fontId="0" fillId="11" borderId="18" xfId="0" applyNumberFormat="1" applyFont="1" applyFill="1" applyBorder="1" applyAlignment="1">
      <alignment horizontal="center" vertical="center"/>
    </xf>
    <xf numFmtId="168" fontId="1" fillId="11" borderId="32" xfId="2" applyNumberFormat="1" applyFont="1" applyFill="1" applyBorder="1" applyAlignment="1">
      <alignment vertical="center"/>
    </xf>
    <xf numFmtId="171" fontId="0" fillId="11" borderId="17" xfId="0" applyNumberFormat="1" applyFill="1" applyBorder="1" applyAlignment="1">
      <alignment vertical="center"/>
    </xf>
    <xf numFmtId="4" fontId="1" fillId="11" borderId="17" xfId="2" applyNumberFormat="1" applyFont="1" applyFill="1" applyBorder="1" applyAlignment="1">
      <alignment vertical="center"/>
    </xf>
    <xf numFmtId="171" fontId="1" fillId="9" borderId="115" xfId="2" applyNumberFormat="1" applyFont="1" applyFill="1" applyBorder="1" applyAlignment="1">
      <alignment vertical="center"/>
    </xf>
    <xf numFmtId="171" fontId="1" fillId="10" borderId="13" xfId="2" applyNumberFormat="1" applyFont="1" applyFill="1" applyBorder="1" applyAlignment="1">
      <alignment vertical="center"/>
    </xf>
    <xf numFmtId="174" fontId="1" fillId="9" borderId="2" xfId="9" applyNumberFormat="1" applyFont="1" applyFill="1" applyBorder="1" applyAlignment="1">
      <alignment vertical="center"/>
    </xf>
    <xf numFmtId="1" fontId="0" fillId="9" borderId="15" xfId="0" applyNumberFormat="1" applyFill="1" applyBorder="1" applyAlignment="1">
      <alignment vertical="center"/>
    </xf>
    <xf numFmtId="3" fontId="1" fillId="10" borderId="15" xfId="2" applyNumberFormat="1" applyFont="1" applyFill="1" applyBorder="1" applyAlignment="1">
      <alignment vertical="center"/>
    </xf>
    <xf numFmtId="3" fontId="0" fillId="10" borderId="15" xfId="0" applyNumberFormat="1" applyFill="1" applyBorder="1" applyAlignment="1">
      <alignment vertical="center"/>
    </xf>
    <xf numFmtId="0" fontId="0" fillId="11" borderId="15" xfId="0" applyFill="1" applyBorder="1" applyAlignment="1">
      <alignment horizontal="center" vertical="center"/>
    </xf>
    <xf numFmtId="0" fontId="0" fillId="11" borderId="15" xfId="0" applyFill="1" applyBorder="1" applyAlignment="1">
      <alignment horizontal="left" vertical="center" wrapText="1"/>
    </xf>
    <xf numFmtId="171" fontId="1" fillId="11" borderId="2" xfId="9" applyNumberFormat="1" applyFont="1" applyFill="1" applyBorder="1" applyAlignment="1">
      <alignment vertical="center"/>
    </xf>
    <xf numFmtId="171" fontId="1" fillId="11" borderId="15" xfId="9" applyNumberFormat="1" applyFont="1" applyFill="1" applyBorder="1" applyAlignment="1">
      <alignment vertical="center"/>
    </xf>
    <xf numFmtId="171" fontId="0" fillId="11" borderId="16" xfId="0" applyNumberFormat="1" applyFill="1" applyBorder="1" applyAlignment="1">
      <alignment vertical="center"/>
    </xf>
    <xf numFmtId="0" fontId="0" fillId="11" borderId="17" xfId="0" applyFill="1" applyBorder="1" applyAlignment="1">
      <alignment horizontal="center" vertical="center"/>
    </xf>
    <xf numFmtId="171" fontId="1" fillId="11" borderId="32" xfId="2" applyNumberFormat="1" applyFont="1" applyFill="1" applyBorder="1" applyAlignment="1">
      <alignment vertical="center"/>
    </xf>
    <xf numFmtId="171" fontId="1" fillId="11" borderId="115" xfId="2" applyNumberFormat="1" applyFont="1" applyFill="1" applyBorder="1" applyAlignment="1">
      <alignment vertical="center"/>
    </xf>
    <xf numFmtId="0" fontId="0" fillId="0" borderId="38" xfId="0" applyBorder="1" applyAlignment="1">
      <alignment horizontal="center" vertical="center"/>
    </xf>
    <xf numFmtId="0" fontId="0" fillId="0" borderId="35" xfId="0"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vertical="center" wrapText="1"/>
    </xf>
    <xf numFmtId="165" fontId="1" fillId="8" borderId="35" xfId="9" applyFont="1" applyFill="1" applyBorder="1" applyAlignment="1">
      <alignment vertical="center"/>
    </xf>
    <xf numFmtId="0" fontId="0" fillId="8" borderId="35" xfId="0" applyFont="1" applyFill="1" applyBorder="1" applyAlignment="1">
      <alignment vertical="center"/>
    </xf>
    <xf numFmtId="165" fontId="0" fillId="8" borderId="39" xfId="9" applyFont="1" applyFill="1" applyBorder="1" applyAlignment="1">
      <alignment vertical="center"/>
    </xf>
    <xf numFmtId="165" fontId="1" fillId="8" borderId="36" xfId="9" applyFont="1" applyFill="1" applyBorder="1" applyAlignment="1">
      <alignment vertical="center"/>
    </xf>
    <xf numFmtId="165" fontId="0" fillId="8" borderId="35" xfId="0" applyNumberFormat="1" applyFont="1" applyFill="1" applyBorder="1" applyAlignment="1">
      <alignment vertical="center"/>
    </xf>
    <xf numFmtId="171" fontId="0" fillId="8" borderId="39" xfId="0" applyNumberFormat="1" applyFont="1" applyFill="1" applyBorder="1" applyAlignment="1">
      <alignment horizontal="center" vertical="center"/>
    </xf>
    <xf numFmtId="171" fontId="1" fillId="9" borderId="36" xfId="9" applyNumberFormat="1" applyFont="1" applyFill="1" applyBorder="1" applyAlignment="1">
      <alignment vertical="center"/>
    </xf>
    <xf numFmtId="0" fontId="0" fillId="9" borderId="35" xfId="0" applyFill="1" applyBorder="1" applyAlignment="1">
      <alignment vertical="center"/>
    </xf>
    <xf numFmtId="171" fontId="0" fillId="9" borderId="35" xfId="0" applyNumberFormat="1" applyFill="1" applyBorder="1" applyAlignment="1">
      <alignment vertical="center"/>
    </xf>
    <xf numFmtId="171" fontId="1" fillId="10" borderId="35" xfId="9" applyNumberFormat="1" applyFont="1" applyFill="1" applyBorder="1" applyAlignment="1">
      <alignment vertical="center"/>
    </xf>
    <xf numFmtId="0" fontId="0" fillId="10" borderId="35" xfId="0" applyFill="1" applyBorder="1" applyAlignment="1">
      <alignment vertical="center"/>
    </xf>
    <xf numFmtId="171" fontId="0" fillId="10" borderId="39" xfId="0" applyNumberFormat="1" applyFill="1" applyBorder="1" applyAlignment="1">
      <alignment vertical="center"/>
    </xf>
    <xf numFmtId="0" fontId="0" fillId="0" borderId="108" xfId="0" applyBorder="1" applyAlignment="1">
      <alignment vertical="center" wrapText="1"/>
    </xf>
    <xf numFmtId="171" fontId="1" fillId="8" borderId="108" xfId="9" applyNumberFormat="1" applyFont="1" applyFill="1" applyBorder="1" applyAlignment="1">
      <alignment vertical="center"/>
    </xf>
    <xf numFmtId="0" fontId="0" fillId="8" borderId="108" xfId="0" applyFont="1" applyFill="1" applyBorder="1" applyAlignment="1">
      <alignment vertical="center"/>
    </xf>
    <xf numFmtId="165" fontId="0" fillId="8" borderId="110" xfId="9" applyFont="1" applyFill="1" applyBorder="1" applyAlignment="1">
      <alignment vertical="center"/>
    </xf>
    <xf numFmtId="171" fontId="1" fillId="8" borderId="105" xfId="9" applyNumberFormat="1" applyFont="1" applyFill="1" applyBorder="1" applyAlignment="1">
      <alignment vertical="center"/>
    </xf>
    <xf numFmtId="171" fontId="0" fillId="8" borderId="108" xfId="0" applyNumberFormat="1" applyFont="1" applyFill="1" applyBorder="1" applyAlignment="1">
      <alignment vertical="center"/>
    </xf>
    <xf numFmtId="171" fontId="0" fillId="8" borderId="110" xfId="0" applyNumberFormat="1" applyFont="1" applyFill="1" applyBorder="1" applyAlignment="1">
      <alignment horizontal="center" vertical="center"/>
    </xf>
    <xf numFmtId="171" fontId="1" fillId="9" borderId="105" xfId="9" applyNumberFormat="1" applyFont="1" applyFill="1" applyBorder="1" applyAlignment="1">
      <alignment vertical="center"/>
    </xf>
    <xf numFmtId="0" fontId="0" fillId="9" borderId="108" xfId="0" applyFill="1" applyBorder="1" applyAlignment="1">
      <alignment vertical="center"/>
    </xf>
    <xf numFmtId="171" fontId="0" fillId="9" borderId="108" xfId="0" applyNumberFormat="1" applyFill="1" applyBorder="1" applyAlignment="1">
      <alignment vertical="center"/>
    </xf>
    <xf numFmtId="171" fontId="1" fillId="10" borderId="108" xfId="9" applyNumberFormat="1" applyFont="1" applyFill="1" applyBorder="1" applyAlignment="1">
      <alignment vertical="center"/>
    </xf>
    <xf numFmtId="0" fontId="0" fillId="10" borderId="108" xfId="0" applyFill="1" applyBorder="1" applyAlignment="1">
      <alignment vertical="center"/>
    </xf>
    <xf numFmtId="171" fontId="0" fillId="10" borderId="110" xfId="0" applyNumberFormat="1" applyFill="1" applyBorder="1" applyAlignment="1">
      <alignment vertical="center"/>
    </xf>
    <xf numFmtId="171" fontId="1" fillId="8" borderId="15" xfId="2" applyNumberFormat="1" applyFont="1" applyFill="1" applyBorder="1" applyAlignment="1">
      <alignment vertical="center"/>
    </xf>
    <xf numFmtId="171" fontId="1" fillId="8" borderId="2" xfId="2" applyNumberFormat="1" applyFont="1" applyFill="1" applyBorder="1" applyAlignment="1">
      <alignment vertical="center"/>
    </xf>
    <xf numFmtId="171" fontId="1" fillId="11" borderId="15" xfId="2" applyNumberFormat="1" applyFont="1" applyFill="1" applyBorder="1" applyAlignment="1">
      <alignment vertical="center"/>
    </xf>
    <xf numFmtId="171" fontId="1" fillId="11" borderId="2" xfId="2" applyNumberFormat="1" applyFont="1" applyFill="1" applyBorder="1" applyAlignment="1">
      <alignment vertical="center"/>
    </xf>
    <xf numFmtId="2" fontId="0" fillId="11" borderId="15" xfId="0" applyNumberFormat="1" applyFont="1" applyFill="1" applyBorder="1" applyAlignment="1">
      <alignment vertical="center"/>
    </xf>
    <xf numFmtId="171" fontId="0" fillId="11" borderId="15" xfId="0" applyNumberFormat="1" applyFont="1" applyFill="1" applyBorder="1" applyAlignment="1">
      <alignment vertical="center"/>
    </xf>
    <xf numFmtId="165" fontId="0" fillId="11" borderId="15" xfId="9" applyFont="1" applyFill="1" applyBorder="1" applyAlignment="1">
      <alignment vertical="center"/>
    </xf>
    <xf numFmtId="171" fontId="1" fillId="8" borderId="17" xfId="2" applyNumberFormat="1" applyFont="1" applyFill="1" applyBorder="1" applyAlignment="1">
      <alignment vertical="center"/>
    </xf>
    <xf numFmtId="171" fontId="0" fillId="8" borderId="17" xfId="0" applyNumberFormat="1" applyFont="1" applyFill="1" applyBorder="1" applyAlignment="1">
      <alignment vertical="center"/>
    </xf>
    <xf numFmtId="10" fontId="0" fillId="8" borderId="18" xfId="9" applyNumberFormat="1" applyFont="1" applyFill="1" applyBorder="1" applyAlignment="1">
      <alignment vertical="center"/>
    </xf>
    <xf numFmtId="171" fontId="0" fillId="8" borderId="32" xfId="0" applyNumberFormat="1" applyFont="1" applyFill="1" applyBorder="1" applyAlignment="1">
      <alignment vertical="center"/>
    </xf>
    <xf numFmtId="10" fontId="0" fillId="8" borderId="17" xfId="9" applyNumberFormat="1" applyFont="1" applyFill="1" applyBorder="1" applyAlignment="1">
      <alignment vertical="center"/>
    </xf>
    <xf numFmtId="10" fontId="0" fillId="8" borderId="18" xfId="9" applyNumberFormat="1" applyFont="1" applyFill="1" applyBorder="1" applyAlignment="1">
      <alignment horizontal="center" vertical="center"/>
    </xf>
    <xf numFmtId="10" fontId="0" fillId="9" borderId="17" xfId="0" applyNumberFormat="1" applyFill="1" applyBorder="1" applyAlignment="1">
      <alignment vertical="center"/>
    </xf>
    <xf numFmtId="10" fontId="0" fillId="10" borderId="18" xfId="0" applyNumberFormat="1" applyFill="1" applyBorder="1" applyAlignment="1">
      <alignment vertical="center"/>
    </xf>
    <xf numFmtId="166" fontId="1" fillId="0" borderId="0" xfId="2" applyFont="1" applyFill="1" applyBorder="1" applyAlignment="1">
      <alignment vertical="center"/>
    </xf>
    <xf numFmtId="0" fontId="0" fillId="0" borderId="0" xfId="0" applyFont="1" applyFill="1" applyBorder="1" applyAlignment="1">
      <alignment vertical="center"/>
    </xf>
    <xf numFmtId="2" fontId="0" fillId="0" borderId="0" xfId="0" applyNumberFormat="1" applyFont="1" applyFill="1" applyBorder="1" applyAlignment="1">
      <alignment vertical="center"/>
    </xf>
    <xf numFmtId="0" fontId="0" fillId="0" borderId="0" xfId="0" applyFill="1" applyBorder="1" applyAlignment="1">
      <alignment vertical="center"/>
    </xf>
    <xf numFmtId="2" fontId="0" fillId="0" borderId="0" xfId="0" applyNumberFormat="1" applyFill="1" applyBorder="1" applyAlignment="1">
      <alignment vertical="center"/>
    </xf>
    <xf numFmtId="4" fontId="1" fillId="0" borderId="0" xfId="2" applyNumberFormat="1" applyFont="1" applyFill="1"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0" fillId="11" borderId="27" xfId="0" applyFill="1" applyBorder="1" applyAlignment="1">
      <alignment horizontal="center" vertical="center"/>
    </xf>
    <xf numFmtId="0" fontId="0" fillId="11" borderId="27" xfId="0" applyFill="1" applyBorder="1" applyAlignment="1">
      <alignment vertical="center" wrapText="1"/>
    </xf>
    <xf numFmtId="171" fontId="1" fillId="11" borderId="27" xfId="2" applyNumberFormat="1" applyFont="1" applyFill="1" applyBorder="1" applyAlignment="1">
      <alignment vertical="center"/>
    </xf>
    <xf numFmtId="0" fontId="0" fillId="11" borderId="27" xfId="0" applyFont="1" applyFill="1" applyBorder="1" applyAlignment="1">
      <alignment vertical="center"/>
    </xf>
    <xf numFmtId="171" fontId="0" fillId="11" borderId="33" xfId="0" applyNumberFormat="1" applyFont="1" applyFill="1" applyBorder="1" applyAlignment="1">
      <alignment vertical="center"/>
    </xf>
    <xf numFmtId="171" fontId="0" fillId="11" borderId="117" xfId="0" applyNumberFormat="1" applyFont="1" applyFill="1" applyBorder="1" applyAlignment="1">
      <alignment vertical="center"/>
    </xf>
    <xf numFmtId="171" fontId="0" fillId="11" borderId="27" xfId="0" applyNumberFormat="1" applyFont="1" applyFill="1" applyBorder="1" applyAlignment="1">
      <alignment vertical="center"/>
    </xf>
    <xf numFmtId="171" fontId="0" fillId="11" borderId="33" xfId="0" applyNumberFormat="1" applyFont="1" applyFill="1" applyBorder="1" applyAlignment="1">
      <alignment horizontal="center" vertical="center"/>
    </xf>
    <xf numFmtId="171" fontId="1" fillId="11" borderId="117" xfId="2" applyNumberFormat="1" applyFont="1" applyFill="1" applyBorder="1" applyAlignment="1">
      <alignment vertical="center"/>
    </xf>
    <xf numFmtId="0" fontId="0" fillId="11" borderId="27" xfId="0" applyFill="1" applyBorder="1" applyAlignment="1">
      <alignment vertical="center"/>
    </xf>
    <xf numFmtId="171" fontId="0" fillId="11" borderId="27" xfId="0" applyNumberFormat="1" applyFill="1" applyBorder="1" applyAlignment="1">
      <alignment vertical="center"/>
    </xf>
    <xf numFmtId="171" fontId="0" fillId="11" borderId="33" xfId="0" applyNumberFormat="1" applyFill="1" applyBorder="1" applyAlignment="1">
      <alignment vertical="center"/>
    </xf>
    <xf numFmtId="171" fontId="1" fillId="8" borderId="13" xfId="9" applyNumberFormat="1" applyFont="1" applyFill="1" applyBorder="1" applyAlignment="1">
      <alignment vertical="center"/>
    </xf>
    <xf numFmtId="171" fontId="1" fillId="8" borderId="115" xfId="9" applyNumberFormat="1" applyFont="1" applyFill="1" applyBorder="1" applyAlignment="1">
      <alignment vertical="center"/>
    </xf>
    <xf numFmtId="165" fontId="0" fillId="8" borderId="13" xfId="9" applyFont="1" applyFill="1" applyBorder="1" applyAlignment="1">
      <alignment vertical="center"/>
    </xf>
    <xf numFmtId="171" fontId="1" fillId="11" borderId="17" xfId="9" applyNumberFormat="1" applyFont="1" applyFill="1" applyBorder="1" applyAlignment="1">
      <alignment vertical="center"/>
    </xf>
    <xf numFmtId="171" fontId="0" fillId="11" borderId="17" xfId="0" applyNumberFormat="1" applyFont="1" applyFill="1" applyBorder="1" applyAlignment="1">
      <alignment vertical="center"/>
    </xf>
    <xf numFmtId="171" fontId="0" fillId="11" borderId="18" xfId="0" applyNumberFormat="1" applyFont="1" applyFill="1" applyBorder="1" applyAlignment="1">
      <alignment vertical="center"/>
    </xf>
    <xf numFmtId="171" fontId="1" fillId="11" borderId="32" xfId="9" applyNumberFormat="1" applyFont="1" applyFill="1" applyBorder="1" applyAlignment="1">
      <alignment vertical="center"/>
    </xf>
    <xf numFmtId="166" fontId="1" fillId="11" borderId="32" xfId="2" applyFont="1" applyFill="1" applyBorder="1" applyAlignment="1">
      <alignment vertical="center"/>
    </xf>
    <xf numFmtId="0" fontId="0" fillId="11" borderId="35" xfId="0" applyFill="1" applyBorder="1" applyAlignment="1">
      <alignment horizontal="center" vertical="center"/>
    </xf>
    <xf numFmtId="0" fontId="0" fillId="11" borderId="35" xfId="0" applyFill="1" applyBorder="1" applyAlignment="1">
      <alignment vertical="center" wrapText="1"/>
    </xf>
    <xf numFmtId="171" fontId="1" fillId="11" borderId="35" xfId="9" applyNumberFormat="1" applyFont="1" applyFill="1" applyBorder="1" applyAlignment="1">
      <alignment vertical="center"/>
    </xf>
    <xf numFmtId="0" fontId="0" fillId="11" borderId="35" xfId="0" applyFont="1" applyFill="1" applyBorder="1" applyAlignment="1">
      <alignment vertical="center"/>
    </xf>
    <xf numFmtId="165" fontId="0" fillId="11" borderId="39" xfId="9" applyFont="1" applyFill="1" applyBorder="1" applyAlignment="1">
      <alignment vertical="center"/>
    </xf>
    <xf numFmtId="171" fontId="1" fillId="11" borderId="36" xfId="9" applyNumberFormat="1" applyFont="1" applyFill="1" applyBorder="1" applyAlignment="1">
      <alignment vertical="center"/>
    </xf>
    <xf numFmtId="165" fontId="0" fillId="11" borderId="35" xfId="9" applyFont="1" applyFill="1" applyBorder="1" applyAlignment="1">
      <alignment vertical="center"/>
    </xf>
    <xf numFmtId="171" fontId="0" fillId="11" borderId="39" xfId="0" applyNumberFormat="1" applyFont="1" applyFill="1" applyBorder="1" applyAlignment="1">
      <alignment horizontal="center" vertical="center"/>
    </xf>
    <xf numFmtId="165" fontId="1" fillId="11" borderId="36" xfId="9" applyFont="1" applyFill="1" applyBorder="1" applyAlignment="1">
      <alignment vertical="center"/>
    </xf>
    <xf numFmtId="0" fontId="0" fillId="11" borderId="35" xfId="0" applyFill="1" applyBorder="1" applyAlignment="1">
      <alignment vertical="center"/>
    </xf>
    <xf numFmtId="171" fontId="0" fillId="11" borderId="35" xfId="0" applyNumberFormat="1" applyFill="1" applyBorder="1" applyAlignment="1">
      <alignment vertical="center"/>
    </xf>
    <xf numFmtId="171" fontId="0" fillId="11" borderId="39" xfId="0" applyNumberFormat="1" applyFill="1" applyBorder="1" applyAlignment="1">
      <alignment vertical="center"/>
    </xf>
    <xf numFmtId="0" fontId="25" fillId="0" borderId="0" xfId="0" applyFont="1" applyFill="1" applyBorder="1" applyAlignment="1">
      <alignment vertical="center"/>
    </xf>
    <xf numFmtId="0" fontId="0" fillId="0" borderId="26" xfId="0" applyBorder="1" applyAlignment="1">
      <alignment horizontal="center" vertical="center"/>
    </xf>
    <xf numFmtId="4" fontId="1" fillId="11" borderId="27" xfId="2" applyNumberFormat="1" applyFont="1" applyFill="1" applyBorder="1" applyAlignment="1">
      <alignment vertical="center"/>
    </xf>
    <xf numFmtId="2" fontId="0" fillId="11" borderId="118" xfId="0" applyNumberFormat="1" applyFont="1" applyFill="1" applyBorder="1" applyAlignment="1">
      <alignment vertical="center"/>
    </xf>
    <xf numFmtId="4" fontId="0" fillId="11" borderId="26" xfId="0" applyNumberFormat="1" applyFont="1" applyFill="1" applyBorder="1" applyAlignment="1">
      <alignment vertical="center"/>
    </xf>
    <xf numFmtId="4" fontId="0" fillId="0" borderId="0" xfId="0" applyNumberFormat="1" applyFont="1" applyBorder="1" applyAlignment="1">
      <alignment vertical="center"/>
    </xf>
    <xf numFmtId="2" fontId="0" fillId="11" borderId="27" xfId="0" applyNumberFormat="1" applyFont="1" applyFill="1" applyBorder="1" applyAlignment="1">
      <alignment vertical="center"/>
    </xf>
    <xf numFmtId="4" fontId="0" fillId="11" borderId="27" xfId="0" applyNumberFormat="1" applyFont="1" applyFill="1" applyBorder="1" applyAlignment="1">
      <alignment vertical="center"/>
    </xf>
    <xf numFmtId="171" fontId="0" fillId="11" borderId="118" xfId="0" applyNumberFormat="1" applyFont="1" applyFill="1" applyBorder="1" applyAlignment="1">
      <alignment horizontal="center" vertical="center"/>
    </xf>
    <xf numFmtId="171" fontId="1" fillId="11" borderId="26" xfId="2" applyNumberFormat="1" applyFont="1" applyFill="1" applyBorder="1" applyAlignment="1">
      <alignment vertical="center"/>
    </xf>
    <xf numFmtId="0" fontId="0" fillId="0" borderId="0" xfId="0" applyAlignment="1">
      <alignment vertical="center" wrapText="1"/>
    </xf>
    <xf numFmtId="4" fontId="0" fillId="0" borderId="0" xfId="0" applyNumberFormat="1" applyFont="1" applyAlignment="1">
      <alignment vertical="center"/>
    </xf>
    <xf numFmtId="0" fontId="0" fillId="0" borderId="0" xfId="0" applyFont="1" applyAlignment="1">
      <alignment vertical="center"/>
    </xf>
    <xf numFmtId="2" fontId="0" fillId="0" borderId="0" xfId="0" applyNumberFormat="1" applyFont="1" applyAlignment="1">
      <alignment vertical="center"/>
    </xf>
    <xf numFmtId="4" fontId="0" fillId="0" borderId="0" xfId="0" applyNumberFormat="1" applyAlignment="1">
      <alignment vertical="center"/>
    </xf>
    <xf numFmtId="0" fontId="0" fillId="0" borderId="27" xfId="0" applyBorder="1" applyAlignment="1">
      <alignment horizontal="center" vertical="center"/>
    </xf>
    <xf numFmtId="0" fontId="0" fillId="0" borderId="27" xfId="0" applyBorder="1" applyAlignment="1">
      <alignment vertical="center" wrapText="1"/>
    </xf>
    <xf numFmtId="4" fontId="1" fillId="8" borderId="27" xfId="9" applyNumberFormat="1" applyFont="1" applyFill="1" applyBorder="1" applyAlignment="1">
      <alignment vertical="center"/>
    </xf>
    <xf numFmtId="0" fontId="0" fillId="8" borderId="27" xfId="0" applyFont="1" applyFill="1" applyBorder="1" applyAlignment="1">
      <alignment vertical="center"/>
    </xf>
    <xf numFmtId="2" fontId="0" fillId="8" borderId="118" xfId="9" applyNumberFormat="1" applyFont="1" applyFill="1" applyBorder="1" applyAlignment="1">
      <alignment vertical="center"/>
    </xf>
    <xf numFmtId="4" fontId="0" fillId="8" borderId="26" xfId="9" applyNumberFormat="1" applyFont="1" applyFill="1" applyBorder="1" applyAlignment="1">
      <alignment vertical="center"/>
    </xf>
    <xf numFmtId="171" fontId="0" fillId="8" borderId="27" xfId="9" applyNumberFormat="1" applyFont="1" applyFill="1" applyBorder="1" applyAlignment="1">
      <alignment vertical="center"/>
    </xf>
    <xf numFmtId="171" fontId="0" fillId="8" borderId="118" xfId="0" applyNumberFormat="1" applyFont="1" applyFill="1" applyBorder="1" applyAlignment="1">
      <alignment horizontal="center" vertical="center"/>
    </xf>
    <xf numFmtId="4" fontId="1" fillId="9" borderId="26" xfId="9" applyNumberFormat="1" applyFont="1" applyFill="1" applyBorder="1" applyAlignment="1">
      <alignment vertical="center"/>
    </xf>
    <xf numFmtId="0" fontId="0" fillId="9" borderId="27" xfId="0" applyFill="1" applyBorder="1" applyAlignment="1">
      <alignment vertical="center"/>
    </xf>
    <xf numFmtId="171" fontId="0" fillId="9" borderId="27" xfId="0" applyNumberFormat="1" applyFill="1" applyBorder="1" applyAlignment="1">
      <alignment vertical="center"/>
    </xf>
    <xf numFmtId="4" fontId="1" fillId="10" borderId="27" xfId="9" applyNumberFormat="1" applyFont="1" applyFill="1" applyBorder="1" applyAlignment="1">
      <alignment vertical="center"/>
    </xf>
    <xf numFmtId="0" fontId="0" fillId="10" borderId="27" xfId="0" applyFill="1" applyBorder="1" applyAlignment="1">
      <alignment vertical="center"/>
    </xf>
    <xf numFmtId="171" fontId="0" fillId="10" borderId="33" xfId="0" applyNumberFormat="1" applyFill="1" applyBorder="1" applyAlignment="1">
      <alignment vertical="center"/>
    </xf>
    <xf numFmtId="4" fontId="1" fillId="8" borderId="13" xfId="2" applyNumberFormat="1" applyFont="1" applyFill="1" applyBorder="1" applyAlignment="1">
      <alignment vertical="center"/>
    </xf>
    <xf numFmtId="2" fontId="0" fillId="8" borderId="14" xfId="0" applyNumberFormat="1" applyFont="1" applyFill="1" applyBorder="1" applyAlignment="1">
      <alignment vertical="center"/>
    </xf>
    <xf numFmtId="4" fontId="0" fillId="8" borderId="115" xfId="0" applyNumberFormat="1" applyFont="1" applyFill="1" applyBorder="1" applyAlignment="1">
      <alignment vertical="center"/>
    </xf>
    <xf numFmtId="4" fontId="1" fillId="10" borderId="13" xfId="2" applyNumberFormat="1" applyFont="1" applyFill="1" applyBorder="1" applyAlignment="1">
      <alignment vertical="center"/>
    </xf>
    <xf numFmtId="4" fontId="1" fillId="8" borderId="35" xfId="9" applyNumberFormat="1" applyFont="1" applyFill="1" applyBorder="1" applyAlignment="1">
      <alignment vertical="center"/>
    </xf>
    <xf numFmtId="2" fontId="0" fillId="8" borderId="39" xfId="9" applyNumberFormat="1" applyFont="1" applyFill="1" applyBorder="1" applyAlignment="1">
      <alignment vertical="center"/>
    </xf>
    <xf numFmtId="4" fontId="0" fillId="8" borderId="36" xfId="9" applyNumberFormat="1" applyFont="1" applyFill="1" applyBorder="1" applyAlignment="1">
      <alignment vertical="center"/>
    </xf>
    <xf numFmtId="171" fontId="0" fillId="8" borderId="35" xfId="9" applyNumberFormat="1" applyFont="1" applyFill="1" applyBorder="1" applyAlignment="1">
      <alignment vertical="center"/>
    </xf>
    <xf numFmtId="171" fontId="0" fillId="9" borderId="37" xfId="0" applyNumberFormat="1" applyFill="1" applyBorder="1" applyAlignment="1">
      <alignment vertical="center"/>
    </xf>
    <xf numFmtId="4" fontId="1" fillId="10" borderId="38" xfId="9" applyNumberFormat="1" applyFont="1" applyFill="1" applyBorder="1" applyAlignment="1">
      <alignment vertical="center"/>
    </xf>
    <xf numFmtId="166" fontId="1" fillId="0" borderId="0" xfId="2" applyFont="1" applyAlignment="1">
      <alignment vertical="center"/>
    </xf>
    <xf numFmtId="0" fontId="30" fillId="0" borderId="0" xfId="0" applyFont="1" applyAlignment="1">
      <alignment vertical="center"/>
    </xf>
    <xf numFmtId="166" fontId="23" fillId="0" borderId="0" xfId="2" applyFont="1" applyAlignment="1">
      <alignment vertical="center"/>
    </xf>
    <xf numFmtId="0" fontId="23" fillId="0" borderId="0" xfId="0" applyFont="1" applyAlignment="1">
      <alignment vertical="center"/>
    </xf>
    <xf numFmtId="166" fontId="0" fillId="0" borderId="0" xfId="0" applyNumberFormat="1" applyAlignment="1">
      <alignment vertical="center"/>
    </xf>
    <xf numFmtId="166" fontId="23" fillId="0" borderId="0" xfId="0" applyNumberFormat="1" applyFont="1" applyAlignment="1">
      <alignment vertical="center"/>
    </xf>
    <xf numFmtId="0" fontId="35" fillId="0" borderId="0" xfId="0" applyFont="1" applyAlignment="1">
      <alignment horizontal="right" vertical="center" wrapText="1"/>
    </xf>
    <xf numFmtId="0" fontId="35" fillId="0" borderId="0" xfId="0" applyFont="1" applyAlignment="1">
      <alignment horizontal="right" vertical="center"/>
    </xf>
    <xf numFmtId="0" fontId="35" fillId="0" borderId="0" xfId="0" applyFont="1" applyBorder="1" applyAlignment="1">
      <alignment horizontal="right" vertical="center"/>
    </xf>
    <xf numFmtId="2" fontId="0" fillId="10" borderId="16" xfId="0" applyNumberFormat="1" applyFill="1" applyBorder="1" applyAlignment="1">
      <alignment vertical="center"/>
    </xf>
    <xf numFmtId="171" fontId="0" fillId="10" borderId="17" xfId="0" applyNumberFormat="1" applyFill="1" applyBorder="1" applyAlignment="1">
      <alignment vertical="center"/>
    </xf>
    <xf numFmtId="0" fontId="14" fillId="3" borderId="15" xfId="7" applyFont="1" applyFill="1" applyBorder="1" applyAlignment="1" applyProtection="1">
      <alignment horizontal="center" vertical="center"/>
      <protection hidden="1"/>
    </xf>
    <xf numFmtId="0" fontId="40" fillId="0" borderId="0" xfId="7" applyFont="1"/>
    <xf numFmtId="4" fontId="6" fillId="0" borderId="0" xfId="7" applyNumberFormat="1" applyFont="1"/>
    <xf numFmtId="0" fontId="0" fillId="8" borderId="15" xfId="9" applyNumberFormat="1" applyFont="1" applyFill="1" applyBorder="1" applyAlignment="1">
      <alignment vertical="center"/>
    </xf>
    <xf numFmtId="171" fontId="40" fillId="0" borderId="15" xfId="7" applyNumberFormat="1" applyFont="1" applyFill="1" applyBorder="1" applyAlignment="1" applyProtection="1">
      <alignment vertical="center"/>
      <protection locked="0"/>
    </xf>
    <xf numFmtId="171" fontId="40" fillId="4" borderId="15" xfId="7" applyNumberFormat="1" applyFont="1" applyFill="1" applyBorder="1" applyProtection="1">
      <protection hidden="1"/>
    </xf>
    <xf numFmtId="171" fontId="40" fillId="5" borderId="16" xfId="7" applyNumberFormat="1" applyFont="1" applyFill="1" applyBorder="1" applyAlignment="1" applyProtection="1">
      <alignment vertical="center"/>
      <protection locked="0"/>
    </xf>
    <xf numFmtId="171" fontId="40" fillId="0" borderId="16" xfId="7" applyNumberFormat="1" applyFont="1" applyFill="1" applyBorder="1" applyAlignment="1" applyProtection="1">
      <alignment vertical="center"/>
      <protection locked="0"/>
    </xf>
    <xf numFmtId="171" fontId="40" fillId="0" borderId="2" xfId="7" applyNumberFormat="1" applyFont="1" applyFill="1" applyBorder="1" applyAlignment="1" applyProtection="1">
      <alignment vertical="center"/>
      <protection locked="0"/>
    </xf>
    <xf numFmtId="0" fontId="0" fillId="0" borderId="15" xfId="0" applyBorder="1" applyAlignment="1">
      <alignment horizontal="center" vertical="center"/>
    </xf>
    <xf numFmtId="0" fontId="0" fillId="0" borderId="15" xfId="0" applyBorder="1" applyAlignment="1">
      <alignment vertical="center" wrapText="1"/>
    </xf>
    <xf numFmtId="0" fontId="0" fillId="0" borderId="13" xfId="0"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0" fillId="11" borderId="15" xfId="0" applyFill="1" applyBorder="1" applyAlignment="1">
      <alignment vertical="center" wrapText="1"/>
    </xf>
    <xf numFmtId="0" fontId="0" fillId="11" borderId="17" xfId="0" applyFill="1" applyBorder="1" applyAlignment="1">
      <alignment vertical="center" wrapText="1"/>
    </xf>
    <xf numFmtId="165" fontId="0" fillId="8" borderId="40" xfId="9" applyFont="1" applyFill="1" applyBorder="1" applyAlignment="1">
      <alignment vertical="center"/>
    </xf>
    <xf numFmtId="3" fontId="1" fillId="8" borderId="15" xfId="2" applyNumberFormat="1" applyFont="1" applyFill="1" applyBorder="1" applyAlignment="1">
      <alignment vertical="center"/>
    </xf>
    <xf numFmtId="0" fontId="6" fillId="15" borderId="44" xfId="0" applyFont="1" applyFill="1" applyBorder="1" applyAlignment="1" applyProtection="1">
      <alignment vertical="center" wrapText="1"/>
    </xf>
    <xf numFmtId="0" fontId="0" fillId="15" borderId="81" xfId="0" applyFill="1" applyBorder="1" applyAlignment="1" applyProtection="1">
      <alignment vertical="center" wrapText="1"/>
    </xf>
    <xf numFmtId="0" fontId="0" fillId="15" borderId="19" xfId="0" applyFill="1" applyBorder="1" applyAlignment="1" applyProtection="1">
      <alignment vertical="center" wrapText="1"/>
    </xf>
    <xf numFmtId="0" fontId="0" fillId="15" borderId="104" xfId="0" applyFill="1" applyBorder="1" applyAlignment="1" applyProtection="1">
      <alignment vertical="center" wrapText="1"/>
    </xf>
    <xf numFmtId="0" fontId="0" fillId="0" borderId="19" xfId="0" applyBorder="1" applyAlignment="1" applyProtection="1">
      <alignment horizontal="center" vertical="center"/>
    </xf>
    <xf numFmtId="0" fontId="0" fillId="0" borderId="0" xfId="0" applyBorder="1" applyAlignment="1" applyProtection="1">
      <alignment horizontal="center" vertical="center"/>
    </xf>
    <xf numFmtId="0" fontId="10" fillId="13" borderId="120" xfId="0" applyFont="1" applyFill="1" applyBorder="1" applyAlignment="1" applyProtection="1">
      <alignment horizontal="center" vertical="center" wrapText="1"/>
    </xf>
    <xf numFmtId="0" fontId="10" fillId="13" borderId="121" xfId="0" applyFont="1" applyFill="1" applyBorder="1" applyAlignment="1" applyProtection="1">
      <alignment horizontal="center" vertical="center" wrapText="1"/>
    </xf>
    <xf numFmtId="0" fontId="10" fillId="13" borderId="122" xfId="0" applyFont="1" applyFill="1" applyBorder="1" applyAlignment="1" applyProtection="1">
      <alignment horizontal="center" vertical="center" wrapText="1"/>
    </xf>
    <xf numFmtId="0" fontId="10" fillId="13" borderId="123" xfId="0" applyFont="1" applyFill="1" applyBorder="1" applyAlignment="1" applyProtection="1">
      <alignment horizontal="center" vertical="center" wrapText="1"/>
    </xf>
    <xf numFmtId="0" fontId="10" fillId="13" borderId="124" xfId="0" applyFont="1" applyFill="1" applyBorder="1" applyAlignment="1" applyProtection="1">
      <alignment horizontal="center" vertical="center" wrapText="1"/>
    </xf>
    <xf numFmtId="0" fontId="10" fillId="13" borderId="125" xfId="0" applyFont="1" applyFill="1" applyBorder="1" applyAlignment="1" applyProtection="1">
      <alignment horizontal="center" vertical="center" wrapText="1"/>
    </xf>
    <xf numFmtId="0" fontId="6" fillId="13" borderId="15" xfId="33" applyFont="1" applyFill="1" applyBorder="1" applyAlignment="1" applyProtection="1">
      <alignment horizontal="center" vertical="center"/>
    </xf>
    <xf numFmtId="0" fontId="6" fillId="13" borderId="116" xfId="33" applyFont="1" applyFill="1" applyBorder="1" applyAlignment="1" applyProtection="1">
      <alignment horizontal="center" vertical="center"/>
    </xf>
    <xf numFmtId="0" fontId="9" fillId="17" borderId="127" xfId="33" applyFont="1" applyFill="1" applyBorder="1" applyAlignment="1" applyProtection="1">
      <alignment horizontal="center" vertical="center"/>
      <protection locked="0"/>
    </xf>
    <xf numFmtId="0" fontId="9" fillId="17" borderId="128" xfId="33" applyFont="1" applyFill="1" applyBorder="1" applyAlignment="1" applyProtection="1">
      <alignment horizontal="center" vertical="center"/>
      <protection locked="0"/>
    </xf>
    <xf numFmtId="0" fontId="9" fillId="17" borderId="132" xfId="33" applyFont="1" applyFill="1" applyBorder="1" applyAlignment="1" applyProtection="1">
      <alignment horizontal="center" vertical="center"/>
      <protection locked="0"/>
    </xf>
    <xf numFmtId="0" fontId="9" fillId="17" borderId="133" xfId="33" applyFont="1" applyFill="1" applyBorder="1" applyAlignment="1" applyProtection="1">
      <alignment horizontal="center" vertical="center"/>
      <protection locked="0"/>
    </xf>
    <xf numFmtId="14" fontId="9" fillId="17" borderId="128" xfId="33" applyNumberFormat="1" applyFont="1" applyFill="1" applyBorder="1" applyAlignment="1" applyProtection="1">
      <alignment horizontal="center" vertical="center"/>
      <protection locked="0"/>
    </xf>
    <xf numFmtId="0" fontId="9" fillId="17" borderId="135" xfId="33" applyFont="1" applyFill="1" applyBorder="1" applyAlignment="1" applyProtection="1">
      <alignment horizontal="center" vertical="center"/>
      <protection locked="0"/>
    </xf>
    <xf numFmtId="0" fontId="9" fillId="17" borderId="136" xfId="33"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13" borderId="15" xfId="0" applyFont="1" applyFill="1" applyBorder="1" applyAlignment="1" applyProtection="1">
      <alignment horizontal="center" vertical="center" textRotation="90"/>
    </xf>
    <xf numFmtId="0" fontId="6" fillId="0" borderId="121" xfId="0" applyFont="1" applyFill="1" applyBorder="1" applyAlignment="1" applyProtection="1">
      <alignment horizontal="center" vertical="center"/>
      <protection locked="0"/>
    </xf>
    <xf numFmtId="0" fontId="0" fillId="0" borderId="137" xfId="0" applyFill="1" applyBorder="1" applyAlignment="1" applyProtection="1">
      <alignment horizontal="center" vertical="center"/>
      <protection locked="0"/>
    </xf>
    <xf numFmtId="0" fontId="6" fillId="0" borderId="138" xfId="0" applyFont="1" applyFill="1" applyBorder="1" applyAlignment="1" applyProtection="1">
      <alignment horizontal="center" vertical="center"/>
      <protection locked="0"/>
    </xf>
    <xf numFmtId="0" fontId="29" fillId="0" borderId="138" xfId="0" applyFont="1" applyFill="1" applyBorder="1" applyAlignment="1" applyProtection="1">
      <alignment horizontal="center" vertical="center"/>
      <protection locked="0"/>
    </xf>
    <xf numFmtId="0" fontId="0" fillId="0" borderId="138"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29" fillId="0" borderId="138" xfId="0" applyFont="1" applyBorder="1" applyAlignment="1" applyProtection="1">
      <alignment horizontal="center" vertical="center"/>
      <protection locked="0"/>
    </xf>
    <xf numFmtId="0" fontId="6" fillId="0" borderId="138" xfId="0" applyFont="1" applyBorder="1" applyAlignment="1" applyProtection="1">
      <alignment horizontal="center" vertical="center"/>
      <protection locked="0"/>
    </xf>
    <xf numFmtId="0" fontId="0" fillId="0" borderId="13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13" borderId="107" xfId="0" applyFill="1" applyBorder="1" applyAlignment="1" applyProtection="1">
      <alignment horizontal="center" vertical="center" wrapText="1"/>
    </xf>
    <xf numFmtId="0" fontId="0" fillId="0" borderId="121" xfId="0" applyBorder="1" applyAlignment="1" applyProtection="1">
      <alignment horizontal="center" vertical="center"/>
      <protection locked="0"/>
    </xf>
    <xf numFmtId="0" fontId="0" fillId="0" borderId="123" xfId="0" applyBorder="1" applyAlignment="1" applyProtection="1">
      <alignment horizontal="center" vertical="center"/>
      <protection locked="0"/>
    </xf>
    <xf numFmtId="0" fontId="0" fillId="0" borderId="125" xfId="0" applyBorder="1" applyAlignment="1" applyProtection="1">
      <alignment horizontal="center" vertical="center"/>
      <protection locked="0"/>
    </xf>
    <xf numFmtId="0" fontId="7" fillId="4" borderId="102" xfId="0" applyFont="1" applyFill="1" applyBorder="1" applyAlignment="1" applyProtection="1">
      <alignment horizontal="center" vertical="center"/>
    </xf>
    <xf numFmtId="0" fontId="0" fillId="8" borderId="16" xfId="0" applyFont="1" applyFill="1" applyBorder="1" applyAlignment="1">
      <alignment vertical="center"/>
    </xf>
    <xf numFmtId="172" fontId="1" fillId="8" borderId="15" xfId="9" applyNumberFormat="1" applyFont="1" applyFill="1" applyBorder="1" applyAlignment="1">
      <alignment vertical="center"/>
    </xf>
    <xf numFmtId="0" fontId="30" fillId="8" borderId="113" xfId="0" applyFont="1" applyFill="1" applyBorder="1" applyAlignment="1">
      <alignment horizontal="center" vertical="center"/>
    </xf>
    <xf numFmtId="0" fontId="30" fillId="9" borderId="113" xfId="0" applyFont="1" applyFill="1" applyBorder="1" applyAlignment="1">
      <alignment horizontal="center" vertical="center"/>
    </xf>
    <xf numFmtId="0" fontId="30" fillId="10" borderId="114" xfId="0" applyFont="1" applyFill="1" applyBorder="1" applyAlignment="1">
      <alignment horizontal="center" vertical="center"/>
    </xf>
    <xf numFmtId="14" fontId="9" fillId="17" borderId="128" xfId="33" applyNumberFormat="1" applyFont="1" applyFill="1" applyBorder="1" applyAlignment="1" applyProtection="1">
      <alignment horizontal="center" vertical="center"/>
      <protection locked="0"/>
    </xf>
    <xf numFmtId="0" fontId="0" fillId="0" borderId="0" xfId="0"/>
    <xf numFmtId="0" fontId="9" fillId="0" borderId="0" xfId="17" applyFont="1"/>
    <xf numFmtId="0" fontId="0" fillId="8" borderId="15" xfId="0" applyFont="1" applyFill="1" applyBorder="1" applyAlignment="1">
      <alignment vertical="center"/>
    </xf>
    <xf numFmtId="0" fontId="40" fillId="0" borderId="0" xfId="17" applyFont="1"/>
    <xf numFmtId="49" fontId="40" fillId="0" borderId="0" xfId="17" applyNumberFormat="1" applyFont="1"/>
    <xf numFmtId="0" fontId="31" fillId="0" borderId="19" xfId="7" applyFont="1" applyBorder="1" applyAlignment="1"/>
    <xf numFmtId="0" fontId="32" fillId="0" borderId="0" xfId="0" applyFont="1" applyAlignment="1"/>
    <xf numFmtId="0" fontId="18" fillId="0" borderId="0" xfId="7" applyFont="1" applyFill="1" applyBorder="1" applyAlignment="1" applyProtection="1">
      <alignment horizontal="left" vertical="center" wrapText="1"/>
      <protection locked="0"/>
    </xf>
    <xf numFmtId="0" fontId="11" fillId="0" borderId="19" xfId="7" applyFont="1" applyBorder="1" applyAlignment="1" applyProtection="1">
      <alignment horizontal="center" vertical="center"/>
      <protection hidden="1"/>
    </xf>
    <xf numFmtId="0" fontId="11" fillId="0" borderId="0" xfId="7" applyFont="1" applyBorder="1" applyAlignment="1" applyProtection="1">
      <alignment horizontal="center" vertical="center"/>
      <protection hidden="1"/>
    </xf>
    <xf numFmtId="0" fontId="11" fillId="0" borderId="68" xfId="7" applyFont="1" applyBorder="1" applyAlignment="1" applyProtection="1">
      <alignment horizontal="center" vertical="center"/>
      <protection hidden="1"/>
    </xf>
    <xf numFmtId="10" fontId="15" fillId="0" borderId="49" xfId="7" applyNumberFormat="1" applyFont="1" applyFill="1" applyBorder="1" applyAlignment="1" applyProtection="1">
      <alignment horizontal="center" vertical="center"/>
    </xf>
    <xf numFmtId="10" fontId="15" fillId="0" borderId="63" xfId="7" applyNumberFormat="1" applyFont="1" applyFill="1" applyBorder="1" applyAlignment="1" applyProtection="1">
      <alignment horizontal="center" vertical="center"/>
    </xf>
    <xf numFmtId="10" fontId="16" fillId="3" borderId="61" xfId="7" applyNumberFormat="1" applyFont="1" applyFill="1" applyBorder="1" applyAlignment="1" applyProtection="1">
      <alignment horizontal="center" vertical="center"/>
    </xf>
    <xf numFmtId="10" fontId="16" fillId="3" borderId="50" xfId="7" applyNumberFormat="1" applyFont="1" applyFill="1" applyBorder="1" applyAlignment="1" applyProtection="1">
      <alignment horizontal="center" vertical="center"/>
    </xf>
    <xf numFmtId="10" fontId="16" fillId="3" borderId="75" xfId="7" applyNumberFormat="1" applyFont="1" applyFill="1" applyBorder="1" applyAlignment="1" applyProtection="1">
      <alignment horizontal="center" vertical="center"/>
    </xf>
    <xf numFmtId="10" fontId="16" fillId="3" borderId="64" xfId="7" applyNumberFormat="1" applyFont="1" applyFill="1" applyBorder="1" applyAlignment="1" applyProtection="1">
      <alignment horizontal="center" vertical="center"/>
    </xf>
    <xf numFmtId="0" fontId="17" fillId="0" borderId="19" xfId="7" applyFont="1" applyBorder="1" applyAlignment="1" applyProtection="1">
      <alignment horizontal="center" vertical="center"/>
      <protection hidden="1"/>
    </xf>
    <xf numFmtId="0" fontId="6" fillId="0" borderId="0" xfId="7" applyFont="1" applyBorder="1" applyAlignment="1" applyProtection="1">
      <alignment horizontal="center" vertical="center"/>
      <protection hidden="1"/>
    </xf>
    <xf numFmtId="0" fontId="6" fillId="0" borderId="68" xfId="7" applyFont="1" applyBorder="1" applyAlignment="1" applyProtection="1">
      <alignment horizontal="center" vertical="center"/>
      <protection hidden="1"/>
    </xf>
    <xf numFmtId="0" fontId="6" fillId="0" borderId="11" xfId="7" applyFont="1" applyBorder="1" applyAlignment="1" applyProtection="1">
      <alignment horizontal="center" vertical="center"/>
      <protection hidden="1"/>
    </xf>
    <xf numFmtId="0" fontId="6" fillId="0" borderId="12" xfId="7" applyFont="1" applyBorder="1" applyAlignment="1" applyProtection="1">
      <alignment horizontal="center" vertical="center"/>
      <protection hidden="1"/>
    </xf>
    <xf numFmtId="0" fontId="6" fillId="0" borderId="76" xfId="7" applyFont="1" applyBorder="1" applyAlignment="1" applyProtection="1">
      <alignment horizontal="center" vertical="center"/>
      <protection hidden="1"/>
    </xf>
    <xf numFmtId="171" fontId="16" fillId="3" borderId="61" xfId="7" applyNumberFormat="1" applyFont="1" applyFill="1" applyBorder="1" applyAlignment="1" applyProtection="1">
      <alignment horizontal="center" vertical="center"/>
    </xf>
    <xf numFmtId="171" fontId="16" fillId="3" borderId="50" xfId="7" applyNumberFormat="1" applyFont="1" applyFill="1" applyBorder="1" applyAlignment="1" applyProtection="1">
      <alignment horizontal="center" vertical="center"/>
    </xf>
    <xf numFmtId="0" fontId="6" fillId="0" borderId="69" xfId="7" applyFont="1" applyBorder="1" applyAlignment="1" applyProtection="1">
      <alignment horizontal="center" vertical="center"/>
      <protection hidden="1"/>
    </xf>
    <xf numFmtId="0" fontId="6" fillId="0" borderId="8" xfId="7" applyFont="1" applyBorder="1" applyAlignment="1" applyProtection="1">
      <alignment horizontal="center" vertical="center"/>
      <protection hidden="1"/>
    </xf>
    <xf numFmtId="0" fontId="6" fillId="0" borderId="66" xfId="7" applyFont="1" applyBorder="1" applyAlignment="1" applyProtection="1">
      <alignment horizontal="center" vertical="center"/>
      <protection hidden="1"/>
    </xf>
    <xf numFmtId="0" fontId="11" fillId="0" borderId="70" xfId="7" applyFont="1" applyBorder="1" applyAlignment="1" applyProtection="1">
      <alignment horizontal="center" vertical="center"/>
      <protection hidden="1"/>
    </xf>
    <xf numFmtId="0" fontId="11" fillId="0" borderId="71" xfId="7" applyFont="1" applyBorder="1" applyAlignment="1" applyProtection="1">
      <alignment horizontal="center" vertical="center"/>
      <protection hidden="1"/>
    </xf>
    <xf numFmtId="0" fontId="11" fillId="0" borderId="72" xfId="7" applyFont="1" applyBorder="1" applyAlignment="1" applyProtection="1">
      <alignment horizontal="center" vertical="center"/>
      <protection hidden="1"/>
    </xf>
    <xf numFmtId="171" fontId="15" fillId="0" borderId="49" xfId="7" applyNumberFormat="1" applyFont="1" applyFill="1" applyBorder="1" applyAlignment="1" applyProtection="1">
      <alignment horizontal="center" vertical="center"/>
    </xf>
    <xf numFmtId="10" fontId="16" fillId="3" borderId="49" xfId="7" applyNumberFormat="1" applyFont="1" applyFill="1" applyBorder="1" applyAlignment="1" applyProtection="1">
      <alignment horizontal="center" vertical="center"/>
    </xf>
    <xf numFmtId="0" fontId="6" fillId="0" borderId="19" xfId="7" applyFont="1" applyBorder="1" applyAlignment="1" applyProtection="1">
      <alignment horizontal="center" vertical="center"/>
      <protection hidden="1"/>
    </xf>
    <xf numFmtId="171" fontId="15" fillId="0" borderId="66" xfId="7" applyNumberFormat="1" applyFont="1" applyFill="1" applyBorder="1" applyAlignment="1" applyProtection="1">
      <alignment horizontal="center" vertical="center"/>
    </xf>
    <xf numFmtId="171" fontId="15" fillId="0" borderId="73" xfId="7" applyNumberFormat="1" applyFont="1" applyFill="1" applyBorder="1" applyAlignment="1" applyProtection="1">
      <alignment horizontal="center" vertical="center"/>
    </xf>
    <xf numFmtId="171" fontId="15" fillId="0" borderId="61" xfId="7" applyNumberFormat="1" applyFont="1" applyFill="1" applyBorder="1" applyAlignment="1" applyProtection="1">
      <alignment horizontal="center" vertical="center"/>
    </xf>
    <xf numFmtId="1" fontId="15" fillId="0" borderId="49" xfId="7" applyNumberFormat="1" applyFont="1" applyFill="1" applyBorder="1" applyAlignment="1" applyProtection="1">
      <alignment horizontal="center" vertical="center"/>
    </xf>
    <xf numFmtId="168" fontId="16" fillId="3" borderId="66" xfId="7" applyNumberFormat="1" applyFont="1" applyFill="1" applyBorder="1" applyAlignment="1" applyProtection="1">
      <alignment horizontal="center" vertical="center"/>
    </xf>
    <xf numFmtId="168" fontId="16" fillId="3" borderId="67" xfId="7" applyNumberFormat="1" applyFont="1" applyFill="1" applyBorder="1" applyAlignment="1" applyProtection="1">
      <alignment horizontal="center" vertical="center"/>
    </xf>
    <xf numFmtId="168" fontId="16" fillId="3" borderId="61" xfId="7" applyNumberFormat="1" applyFont="1" applyFill="1" applyBorder="1" applyAlignment="1" applyProtection="1">
      <alignment horizontal="center" vertical="center"/>
    </xf>
    <xf numFmtId="168" fontId="16" fillId="3" borderId="50" xfId="7" applyNumberFormat="1" applyFont="1" applyFill="1" applyBorder="1" applyAlignment="1" applyProtection="1">
      <alignment horizontal="center" vertical="center"/>
    </xf>
    <xf numFmtId="1" fontId="16" fillId="3" borderId="66" xfId="7" applyNumberFormat="1" applyFont="1" applyFill="1" applyBorder="1" applyAlignment="1" applyProtection="1">
      <alignment horizontal="center" vertical="center"/>
    </xf>
    <xf numFmtId="1" fontId="16" fillId="3" borderId="67" xfId="7" applyNumberFormat="1" applyFont="1" applyFill="1" applyBorder="1" applyAlignment="1" applyProtection="1">
      <alignment horizontal="center" vertical="center"/>
    </xf>
    <xf numFmtId="1" fontId="16" fillId="3" borderId="61" xfId="7" applyNumberFormat="1" applyFont="1" applyFill="1" applyBorder="1" applyAlignment="1" applyProtection="1">
      <alignment horizontal="center" vertical="center"/>
    </xf>
    <xf numFmtId="1" fontId="16" fillId="3" borderId="50" xfId="7" applyNumberFormat="1" applyFont="1" applyFill="1" applyBorder="1" applyAlignment="1" applyProtection="1">
      <alignment horizontal="center" vertical="center"/>
    </xf>
    <xf numFmtId="0" fontId="7" fillId="2" borderId="44" xfId="7" applyFont="1" applyFill="1" applyBorder="1" applyAlignment="1">
      <alignment horizontal="center"/>
    </xf>
    <xf numFmtId="0" fontId="7" fillId="2" borderId="42" xfId="7" applyFont="1" applyFill="1" applyBorder="1" applyAlignment="1">
      <alignment horizontal="center"/>
    </xf>
    <xf numFmtId="0" fontId="7" fillId="2" borderId="74" xfId="7" applyFont="1" applyFill="1" applyBorder="1" applyAlignment="1">
      <alignment horizontal="center"/>
    </xf>
    <xf numFmtId="0" fontId="9" fillId="2" borderId="56" xfId="7" applyFont="1" applyFill="1" applyBorder="1" applyAlignment="1">
      <alignment horizontal="center" vertical="center"/>
    </xf>
    <xf numFmtId="0" fontId="7" fillId="3" borderId="51" xfId="7" applyFont="1" applyFill="1" applyBorder="1" applyAlignment="1">
      <alignment horizontal="left"/>
    </xf>
    <xf numFmtId="0" fontId="7" fillId="3" borderId="22" xfId="7" applyFont="1" applyFill="1" applyBorder="1" applyAlignment="1">
      <alignment horizontal="left"/>
    </xf>
    <xf numFmtId="0" fontId="7" fillId="3" borderId="23" xfId="7" applyFont="1" applyFill="1" applyBorder="1" applyAlignment="1">
      <alignment horizontal="left"/>
    </xf>
    <xf numFmtId="0" fontId="9" fillId="2" borderId="57" xfId="7" applyFont="1" applyFill="1" applyBorder="1" applyAlignment="1">
      <alignment horizontal="center" vertical="center"/>
    </xf>
    <xf numFmtId="168" fontId="15" fillId="0" borderId="66" xfId="7" applyNumberFormat="1" applyFont="1" applyFill="1" applyBorder="1" applyAlignment="1" applyProtection="1">
      <alignment horizontal="center" vertical="center"/>
    </xf>
    <xf numFmtId="168" fontId="15" fillId="0" borderId="73" xfId="7" applyNumberFormat="1" applyFont="1" applyFill="1" applyBorder="1" applyAlignment="1" applyProtection="1">
      <alignment horizontal="center" vertical="center"/>
    </xf>
    <xf numFmtId="168" fontId="15" fillId="0" borderId="61" xfId="7" applyNumberFormat="1" applyFont="1" applyFill="1" applyBorder="1" applyAlignment="1" applyProtection="1">
      <alignment horizontal="center" vertical="center"/>
    </xf>
    <xf numFmtId="168" fontId="15" fillId="0" borderId="49" xfId="7" applyNumberFormat="1" applyFont="1" applyFill="1" applyBorder="1" applyAlignment="1" applyProtection="1">
      <alignment horizontal="center" vertical="center"/>
    </xf>
    <xf numFmtId="0" fontId="6" fillId="0" borderId="65" xfId="7" applyFont="1" applyFill="1" applyBorder="1" applyAlignment="1">
      <alignment horizontal="left"/>
    </xf>
    <xf numFmtId="0" fontId="6" fillId="0" borderId="63" xfId="7" applyFont="1" applyFill="1" applyBorder="1" applyAlignment="1">
      <alignment horizontal="left"/>
    </xf>
    <xf numFmtId="171" fontId="11" fillId="0" borderId="63" xfId="7" applyNumberFormat="1" applyFont="1" applyFill="1" applyBorder="1" applyAlignment="1" applyProtection="1">
      <alignment horizontal="center" vertical="center" wrapText="1"/>
      <protection locked="0"/>
    </xf>
    <xf numFmtId="171" fontId="11" fillId="0" borderId="64" xfId="7" applyNumberFormat="1" applyFont="1" applyFill="1" applyBorder="1" applyAlignment="1" applyProtection="1">
      <alignment horizontal="center" vertical="center" wrapText="1"/>
      <protection locked="0"/>
    </xf>
    <xf numFmtId="171" fontId="45" fillId="0" borderId="63" xfId="7" applyNumberFormat="1" applyFont="1" applyFill="1" applyBorder="1" applyAlignment="1" applyProtection="1">
      <alignment horizontal="center" vertical="center" wrapText="1"/>
      <protection locked="0"/>
    </xf>
    <xf numFmtId="171" fontId="45" fillId="0" borderId="64" xfId="7" applyNumberFormat="1" applyFont="1" applyFill="1" applyBorder="1" applyAlignment="1" applyProtection="1">
      <alignment horizontal="center" vertical="center" wrapText="1"/>
      <protection locked="0"/>
    </xf>
    <xf numFmtId="171" fontId="11" fillId="3" borderId="49" xfId="7" applyNumberFormat="1" applyFont="1" applyFill="1" applyBorder="1" applyAlignment="1" applyProtection="1">
      <alignment horizontal="center" vertical="center" wrapText="1"/>
      <protection locked="0"/>
    </xf>
    <xf numFmtId="171" fontId="11" fillId="3" borderId="50" xfId="7" applyNumberFormat="1" applyFont="1" applyFill="1" applyBorder="1" applyAlignment="1" applyProtection="1">
      <alignment horizontal="center" vertical="center" wrapText="1"/>
      <protection locked="0"/>
    </xf>
    <xf numFmtId="0" fontId="6" fillId="0" borderId="58" xfId="7" applyFont="1" applyFill="1" applyBorder="1" applyAlignment="1">
      <alignment horizontal="left"/>
    </xf>
    <xf numFmtId="0" fontId="6" fillId="0" borderId="49" xfId="7" applyFont="1" applyFill="1" applyBorder="1" applyAlignment="1">
      <alignment horizontal="left"/>
    </xf>
    <xf numFmtId="171" fontId="11" fillId="0" borderId="49" xfId="7" applyNumberFormat="1" applyFont="1" applyFill="1" applyBorder="1" applyAlignment="1" applyProtection="1">
      <alignment horizontal="center" vertical="center" wrapText="1"/>
      <protection locked="0"/>
    </xf>
    <xf numFmtId="171" fontId="11" fillId="0" borderId="50" xfId="7" applyNumberFormat="1" applyFont="1" applyFill="1" applyBorder="1" applyAlignment="1" applyProtection="1">
      <alignment horizontal="center" vertical="center" wrapText="1"/>
      <protection locked="0"/>
    </xf>
    <xf numFmtId="171" fontId="45" fillId="0" borderId="49" xfId="7" applyNumberFormat="1" applyFont="1" applyFill="1" applyBorder="1" applyAlignment="1" applyProtection="1">
      <alignment horizontal="center" vertical="center" wrapText="1"/>
      <protection locked="0"/>
    </xf>
    <xf numFmtId="171" fontId="45" fillId="0" borderId="50" xfId="7" applyNumberFormat="1" applyFont="1" applyFill="1" applyBorder="1" applyAlignment="1" applyProtection="1">
      <alignment horizontal="center" vertical="center" wrapText="1"/>
      <protection locked="0"/>
    </xf>
    <xf numFmtId="171" fontId="11" fillId="3" borderId="63" xfId="7" applyNumberFormat="1" applyFont="1" applyFill="1" applyBorder="1" applyAlignment="1" applyProtection="1">
      <alignment horizontal="center" vertical="center" wrapText="1"/>
      <protection locked="0"/>
    </xf>
    <xf numFmtId="171" fontId="11" fillId="3" borderId="64" xfId="7" applyNumberFormat="1" applyFont="1" applyFill="1" applyBorder="1" applyAlignment="1" applyProtection="1">
      <alignment horizontal="center" vertical="center" wrapText="1"/>
      <protection locked="0"/>
    </xf>
    <xf numFmtId="0" fontId="18" fillId="0" borderId="19" xfId="7" applyFont="1" applyFill="1" applyBorder="1" applyAlignment="1" applyProtection="1">
      <alignment horizontal="left" vertical="center" wrapText="1"/>
      <protection locked="0"/>
    </xf>
    <xf numFmtId="0" fontId="18" fillId="0" borderId="20" xfId="7" applyFont="1" applyFill="1" applyBorder="1" applyAlignment="1" applyProtection="1">
      <alignment horizontal="left" vertical="center" wrapText="1"/>
      <protection locked="0"/>
    </xf>
    <xf numFmtId="0" fontId="7" fillId="3" borderId="52" xfId="7" applyFont="1" applyFill="1" applyBorder="1" applyAlignment="1">
      <alignment horizontal="center"/>
    </xf>
    <xf numFmtId="0" fontId="6" fillId="3" borderId="53" xfId="7" applyFont="1" applyFill="1" applyBorder="1" applyAlignment="1">
      <alignment horizontal="center"/>
    </xf>
    <xf numFmtId="0" fontId="6" fillId="3" borderId="54" xfId="7" applyFont="1" applyFill="1" applyBorder="1" applyAlignment="1">
      <alignment horizontal="center"/>
    </xf>
    <xf numFmtId="0" fontId="7" fillId="2" borderId="55" xfId="7" applyFont="1" applyFill="1" applyBorder="1" applyAlignment="1">
      <alignment horizontal="left"/>
    </xf>
    <xf numFmtId="0" fontId="7" fillId="2" borderId="56" xfId="7" applyFont="1" applyFill="1" applyBorder="1" applyAlignment="1">
      <alignment horizontal="left"/>
    </xf>
    <xf numFmtId="0" fontId="9" fillId="2" borderId="56" xfId="7" applyFont="1" applyFill="1" applyBorder="1" applyAlignment="1">
      <alignment horizontal="center" vertical="center" wrapText="1"/>
    </xf>
    <xf numFmtId="0" fontId="9" fillId="2" borderId="57" xfId="7" applyFont="1" applyFill="1" applyBorder="1" applyAlignment="1">
      <alignment horizontal="center" vertical="center" wrapText="1"/>
    </xf>
    <xf numFmtId="10" fontId="11" fillId="3" borderId="49" xfId="7" applyNumberFormat="1" applyFont="1" applyFill="1" applyBorder="1" applyAlignment="1" applyProtection="1">
      <alignment horizontal="center" vertical="center" wrapText="1"/>
      <protection locked="0"/>
    </xf>
    <xf numFmtId="10" fontId="11" fillId="3" borderId="50" xfId="7" applyNumberFormat="1" applyFont="1" applyFill="1" applyBorder="1" applyAlignment="1" applyProtection="1">
      <alignment horizontal="center" vertical="center" wrapText="1"/>
      <protection locked="0"/>
    </xf>
    <xf numFmtId="0" fontId="10" fillId="0" borderId="62" xfId="7" applyFont="1" applyBorder="1" applyAlignment="1" applyProtection="1">
      <alignment horizontal="left" vertical="center" wrapText="1"/>
      <protection locked="0"/>
    </xf>
    <xf numFmtId="0" fontId="10" fillId="0" borderId="10" xfId="7" applyFont="1" applyBorder="1" applyAlignment="1" applyProtection="1">
      <alignment horizontal="left" vertical="center" wrapText="1"/>
      <protection locked="0"/>
    </xf>
    <xf numFmtId="10" fontId="11" fillId="0" borderId="63" xfId="7" applyNumberFormat="1" applyFont="1" applyFill="1" applyBorder="1" applyAlignment="1" applyProtection="1">
      <alignment horizontal="center" vertical="center" wrapText="1"/>
      <protection locked="0"/>
    </xf>
    <xf numFmtId="10" fontId="11" fillId="0" borderId="64" xfId="7" applyNumberFormat="1" applyFont="1" applyFill="1" applyBorder="1" applyAlignment="1" applyProtection="1">
      <alignment horizontal="center" vertical="center" wrapText="1"/>
      <protection locked="0"/>
    </xf>
    <xf numFmtId="10" fontId="45" fillId="0" borderId="63" xfId="7" applyNumberFormat="1" applyFont="1" applyFill="1" applyBorder="1" applyAlignment="1" applyProtection="1">
      <alignment horizontal="center" vertical="center" wrapText="1"/>
      <protection locked="0"/>
    </xf>
    <xf numFmtId="10" fontId="45" fillId="0" borderId="64" xfId="7" applyNumberFormat="1" applyFont="1" applyFill="1" applyBorder="1" applyAlignment="1" applyProtection="1">
      <alignment horizontal="center" vertical="center" wrapText="1"/>
      <protection locked="0"/>
    </xf>
    <xf numFmtId="10" fontId="11" fillId="3" borderId="63" xfId="7" applyNumberFormat="1" applyFont="1" applyFill="1" applyBorder="1" applyAlignment="1" applyProtection="1">
      <alignment horizontal="center" vertical="center" wrapText="1"/>
      <protection locked="0"/>
    </xf>
    <xf numFmtId="10" fontId="11" fillId="3" borderId="64" xfId="7" applyNumberFormat="1" applyFont="1" applyFill="1" applyBorder="1" applyAlignment="1" applyProtection="1">
      <alignment horizontal="center" vertical="center" wrapText="1"/>
      <protection locked="0"/>
    </xf>
    <xf numFmtId="0" fontId="18" fillId="0" borderId="44" xfId="7" applyFont="1" applyFill="1" applyBorder="1" applyAlignment="1" applyProtection="1">
      <alignment horizontal="left" vertical="center" wrapText="1"/>
      <protection locked="0"/>
    </xf>
    <xf numFmtId="0" fontId="18" fillId="0" borderId="42" xfId="7" applyFont="1" applyFill="1" applyBorder="1" applyAlignment="1" applyProtection="1">
      <alignment horizontal="left" vertical="center" wrapText="1"/>
      <protection locked="0"/>
    </xf>
    <xf numFmtId="0" fontId="18" fillId="0" borderId="43" xfId="7" applyFont="1" applyFill="1" applyBorder="1" applyAlignment="1" applyProtection="1">
      <alignment horizontal="left" vertical="center" wrapText="1"/>
      <protection locked="0"/>
    </xf>
    <xf numFmtId="0" fontId="7" fillId="3" borderId="44" xfId="7" applyFont="1" applyFill="1" applyBorder="1" applyAlignment="1">
      <alignment horizontal="center"/>
    </xf>
    <xf numFmtId="0" fontId="6" fillId="3" borderId="42" xfId="7" applyFont="1" applyFill="1" applyBorder="1" applyAlignment="1">
      <alignment horizontal="center"/>
    </xf>
    <xf numFmtId="0" fontId="6" fillId="3" borderId="43" xfId="7" applyFont="1" applyFill="1" applyBorder="1" applyAlignment="1">
      <alignment horizontal="center"/>
    </xf>
    <xf numFmtId="4" fontId="10" fillId="0" borderId="49" xfId="7" applyNumberFormat="1" applyFont="1" applyBorder="1" applyAlignment="1" applyProtection="1">
      <alignment horizontal="center" vertical="center" wrapText="1"/>
      <protection locked="0"/>
    </xf>
    <xf numFmtId="4" fontId="44" fillId="0" borderId="49" xfId="7" applyNumberFormat="1" applyFont="1" applyBorder="1" applyAlignment="1" applyProtection="1">
      <alignment horizontal="center" vertical="center" wrapText="1"/>
      <protection locked="0"/>
    </xf>
    <xf numFmtId="4" fontId="11" fillId="3" borderId="49" xfId="7" applyNumberFormat="1" applyFont="1" applyFill="1" applyBorder="1" applyAlignment="1" applyProtection="1">
      <alignment horizontal="center" vertical="center" wrapText="1"/>
      <protection locked="0"/>
    </xf>
    <xf numFmtId="4" fontId="11" fillId="3" borderId="50" xfId="7" applyNumberFormat="1" applyFont="1" applyFill="1" applyBorder="1" applyAlignment="1" applyProtection="1">
      <alignment horizontal="center" vertical="center" wrapText="1"/>
      <protection locked="0"/>
    </xf>
    <xf numFmtId="0" fontId="11" fillId="2" borderId="45" xfId="7" applyFont="1" applyFill="1" applyBorder="1" applyAlignment="1" applyProtection="1">
      <alignment horizontal="left" vertical="center" wrapText="1"/>
      <protection locked="0"/>
    </xf>
    <xf numFmtId="0" fontId="11" fillId="2" borderId="46" xfId="7" applyFont="1" applyFill="1" applyBorder="1" applyAlignment="1" applyProtection="1">
      <alignment horizontal="left" vertical="center" wrapText="1"/>
      <protection locked="0"/>
    </xf>
    <xf numFmtId="4" fontId="11" fillId="2" borderId="47" xfId="7" applyNumberFormat="1" applyFont="1" applyFill="1" applyBorder="1" applyAlignment="1" applyProtection="1">
      <alignment horizontal="center" vertical="center" wrapText="1"/>
    </xf>
    <xf numFmtId="10" fontId="11" fillId="0" borderId="49" xfId="7" applyNumberFormat="1" applyFont="1" applyFill="1" applyBorder="1" applyAlignment="1" applyProtection="1">
      <alignment horizontal="center" vertical="center" wrapText="1"/>
      <protection locked="0"/>
    </xf>
    <xf numFmtId="10" fontId="11" fillId="0" borderId="50" xfId="7" applyNumberFormat="1" applyFont="1" applyFill="1" applyBorder="1" applyAlignment="1" applyProtection="1">
      <alignment horizontal="center" vertical="center" wrapText="1"/>
      <protection locked="0"/>
    </xf>
    <xf numFmtId="4" fontId="11" fillId="2" borderId="59" xfId="7" applyNumberFormat="1" applyFont="1" applyFill="1" applyBorder="1" applyAlignment="1" applyProtection="1">
      <alignment horizontal="center" vertical="center" wrapText="1"/>
    </xf>
    <xf numFmtId="0" fontId="10" fillId="0" borderId="48" xfId="7" applyFont="1" applyBorder="1" applyAlignment="1" applyProtection="1">
      <alignment horizontal="left" vertical="center" wrapText="1"/>
      <protection locked="0"/>
    </xf>
    <xf numFmtId="0" fontId="10" fillId="0" borderId="9" xfId="7" applyFont="1" applyBorder="1" applyAlignment="1" applyProtection="1">
      <alignment horizontal="left" vertical="center" wrapText="1"/>
      <protection locked="0"/>
    </xf>
    <xf numFmtId="4" fontId="10" fillId="0" borderId="60" xfId="7" applyNumberFormat="1" applyFont="1" applyBorder="1" applyAlignment="1" applyProtection="1">
      <alignment horizontal="center" vertical="center" wrapText="1"/>
      <protection locked="0"/>
    </xf>
    <xf numFmtId="4" fontId="10" fillId="0" borderId="61" xfId="7" applyNumberFormat="1" applyFont="1" applyBorder="1" applyAlignment="1" applyProtection="1">
      <alignment horizontal="center" vertical="center" wrapText="1"/>
      <protection locked="0"/>
    </xf>
    <xf numFmtId="10" fontId="45" fillId="0" borderId="49" xfId="7" applyNumberFormat="1" applyFont="1" applyFill="1" applyBorder="1" applyAlignment="1" applyProtection="1">
      <alignment horizontal="center" vertical="center" wrapText="1"/>
      <protection locked="0"/>
    </xf>
    <xf numFmtId="10" fontId="45" fillId="0" borderId="50" xfId="7" applyNumberFormat="1" applyFont="1" applyFill="1" applyBorder="1" applyAlignment="1" applyProtection="1">
      <alignment horizontal="center" vertical="center" wrapText="1"/>
      <protection locked="0"/>
    </xf>
    <xf numFmtId="4" fontId="44" fillId="0" borderId="60" xfId="7" applyNumberFormat="1" applyFont="1" applyBorder="1" applyAlignment="1" applyProtection="1">
      <alignment horizontal="center" vertical="center" wrapText="1"/>
      <protection locked="0"/>
    </xf>
    <xf numFmtId="4" fontId="44" fillId="0" borderId="61" xfId="7" applyNumberFormat="1" applyFont="1" applyBorder="1" applyAlignment="1" applyProtection="1">
      <alignment horizontal="center" vertical="center" wrapText="1"/>
      <protection locked="0"/>
    </xf>
    <xf numFmtId="0" fontId="6" fillId="0" borderId="51" xfId="7" applyFont="1" applyBorder="1" applyAlignment="1">
      <alignment horizontal="center"/>
    </xf>
    <xf numFmtId="0" fontId="6" fillId="0" borderId="22" xfId="7" applyFont="1" applyBorder="1" applyAlignment="1">
      <alignment horizontal="center"/>
    </xf>
    <xf numFmtId="0" fontId="7" fillId="0" borderId="44" xfId="7" applyFont="1" applyBorder="1" applyAlignment="1">
      <alignment horizontal="center" vertical="center" wrapText="1"/>
    </xf>
    <xf numFmtId="0" fontId="7" fillId="0" borderId="42" xfId="7" applyFont="1" applyBorder="1" applyAlignment="1">
      <alignment horizontal="center" vertical="center" wrapText="1"/>
    </xf>
    <xf numFmtId="0" fontId="7" fillId="0" borderId="43" xfId="7" applyFont="1" applyBorder="1" applyAlignment="1">
      <alignment horizontal="center" vertical="center" wrapText="1"/>
    </xf>
    <xf numFmtId="0" fontId="9" fillId="2" borderId="86" xfId="7" applyFont="1" applyFill="1" applyBorder="1" applyAlignment="1">
      <alignment horizontal="center" vertical="center"/>
    </xf>
    <xf numFmtId="0" fontId="9" fillId="2" borderId="87" xfId="7" applyFont="1" applyFill="1" applyBorder="1" applyAlignment="1">
      <alignment horizontal="center" vertical="center"/>
    </xf>
    <xf numFmtId="4" fontId="11" fillId="6" borderId="47" xfId="7" applyNumberFormat="1" applyFont="1" applyFill="1" applyBorder="1" applyAlignment="1" applyProtection="1">
      <alignment horizontal="center" vertical="center" wrapText="1"/>
    </xf>
    <xf numFmtId="0" fontId="6" fillId="0" borderId="0" xfId="7" applyFont="1" applyAlignment="1">
      <alignment horizontal="center"/>
    </xf>
    <xf numFmtId="0" fontId="6" fillId="0" borderId="62" xfId="7" applyFont="1" applyFill="1" applyBorder="1" applyAlignment="1">
      <alignment horizontal="center"/>
    </xf>
    <xf numFmtId="0" fontId="6" fillId="0" borderId="10" xfId="7" applyFont="1" applyFill="1" applyBorder="1" applyAlignment="1">
      <alignment horizontal="center"/>
    </xf>
    <xf numFmtId="0" fontId="6" fillId="0" borderId="71" xfId="7" applyFont="1" applyFill="1" applyBorder="1" applyAlignment="1">
      <alignment horizontal="center"/>
    </xf>
    <xf numFmtId="0" fontId="6" fillId="0" borderId="72" xfId="7" applyFont="1" applyFill="1" applyBorder="1" applyAlignment="1">
      <alignment horizontal="center"/>
    </xf>
    <xf numFmtId="0" fontId="6" fillId="0" borderId="77" xfId="7" applyFont="1" applyFill="1" applyBorder="1" applyAlignment="1">
      <alignment horizontal="center"/>
    </xf>
    <xf numFmtId="0" fontId="6" fillId="0" borderId="34" xfId="7" applyFont="1" applyBorder="1" applyAlignment="1">
      <alignment horizontal="center"/>
    </xf>
    <xf numFmtId="0" fontId="6" fillId="0" borderId="32" xfId="7" applyFont="1" applyBorder="1" applyAlignment="1">
      <alignment horizontal="center"/>
    </xf>
    <xf numFmtId="0" fontId="6" fillId="0" borderId="48" xfId="7" applyFont="1" applyFill="1" applyBorder="1" applyAlignment="1">
      <alignment horizontal="center"/>
    </xf>
    <xf numFmtId="0" fontId="6" fillId="0" borderId="9" xfId="7" applyFont="1" applyFill="1" applyBorder="1" applyAlignment="1">
      <alignment horizontal="center"/>
    </xf>
    <xf numFmtId="0" fontId="6" fillId="0" borderId="61" xfId="7" applyFont="1" applyFill="1" applyBorder="1" applyAlignment="1">
      <alignment horizontal="center"/>
    </xf>
    <xf numFmtId="0" fontId="6" fillId="0" borderId="49" xfId="7" applyFont="1" applyFill="1" applyBorder="1" applyAlignment="1">
      <alignment horizontal="center"/>
    </xf>
    <xf numFmtId="0" fontId="6" fillId="0" borderId="60" xfId="7" applyFont="1" applyFill="1" applyBorder="1" applyAlignment="1">
      <alignment horizontal="center"/>
    </xf>
    <xf numFmtId="0" fontId="6" fillId="0" borderId="99" xfId="7" applyFont="1" applyFill="1" applyBorder="1" applyAlignment="1">
      <alignment horizontal="center"/>
    </xf>
    <xf numFmtId="0" fontId="6" fillId="0" borderId="88" xfId="7" applyFont="1" applyFill="1" applyBorder="1" applyAlignment="1">
      <alignment horizontal="center"/>
    </xf>
    <xf numFmtId="0" fontId="6" fillId="0" borderId="89" xfId="7" applyFont="1" applyFill="1" applyBorder="1" applyAlignment="1">
      <alignment horizontal="center"/>
    </xf>
    <xf numFmtId="4" fontId="6" fillId="6" borderId="91" xfId="7" applyNumberFormat="1" applyFont="1" applyFill="1" applyBorder="1" applyAlignment="1">
      <alignment horizontal="center"/>
    </xf>
    <xf numFmtId="0" fontId="6" fillId="6" borderId="100" xfId="7" applyFont="1" applyFill="1" applyBorder="1" applyAlignment="1">
      <alignment horizontal="center"/>
    </xf>
    <xf numFmtId="0" fontId="6" fillId="0" borderId="69" xfId="7" applyFont="1" applyFill="1" applyBorder="1" applyAlignment="1">
      <alignment horizontal="center"/>
    </xf>
    <xf numFmtId="0" fontId="6" fillId="0" borderId="8" xfId="7" applyFont="1" applyFill="1" applyBorder="1" applyAlignment="1">
      <alignment horizontal="center"/>
    </xf>
    <xf numFmtId="0" fontId="6" fillId="0" borderId="66" xfId="7" applyFont="1" applyFill="1" applyBorder="1" applyAlignment="1">
      <alignment horizontal="center"/>
    </xf>
    <xf numFmtId="0" fontId="9" fillId="2" borderId="79" xfId="7" applyFont="1" applyFill="1" applyBorder="1" applyAlignment="1">
      <alignment horizontal="center" vertical="center"/>
    </xf>
    <xf numFmtId="1" fontId="9" fillId="2" borderId="97" xfId="7" applyNumberFormat="1" applyFont="1" applyFill="1" applyBorder="1" applyAlignment="1" applyProtection="1">
      <alignment horizontal="center" vertical="center" wrapText="1"/>
      <protection locked="0"/>
    </xf>
    <xf numFmtId="1" fontId="9" fillId="2" borderId="83" xfId="7" applyNumberFormat="1" applyFont="1" applyFill="1" applyBorder="1" applyAlignment="1" applyProtection="1">
      <alignment horizontal="center" vertical="center" wrapText="1"/>
      <protection locked="0"/>
    </xf>
    <xf numFmtId="0" fontId="6" fillId="0" borderId="73" xfId="7" applyFont="1" applyFill="1" applyBorder="1" applyAlignment="1">
      <alignment horizontal="center"/>
    </xf>
    <xf numFmtId="0" fontId="6" fillId="0" borderId="86" xfId="7" applyFont="1" applyFill="1" applyBorder="1" applyAlignment="1">
      <alignment horizontal="center"/>
    </xf>
    <xf numFmtId="0" fontId="6" fillId="0" borderId="98" xfId="7" applyFont="1" applyFill="1" applyBorder="1" applyAlignment="1">
      <alignment horizontal="center"/>
    </xf>
    <xf numFmtId="0" fontId="6" fillId="0" borderId="58" xfId="7" applyFont="1" applyFill="1" applyBorder="1" applyAlignment="1">
      <alignment horizontal="center"/>
    </xf>
    <xf numFmtId="3" fontId="10" fillId="3" borderId="49" xfId="7" applyNumberFormat="1" applyFont="1" applyFill="1" applyBorder="1" applyAlignment="1" applyProtection="1">
      <alignment horizontal="center" vertical="center" wrapText="1"/>
      <protection locked="0"/>
    </xf>
    <xf numFmtId="3" fontId="10" fillId="3" borderId="50" xfId="7" applyNumberFormat="1" applyFont="1" applyFill="1" applyBorder="1" applyAlignment="1" applyProtection="1">
      <alignment horizontal="center" vertical="center" wrapText="1"/>
      <protection locked="0"/>
    </xf>
    <xf numFmtId="0" fontId="6" fillId="0" borderId="65" xfId="7" applyFont="1" applyFill="1" applyBorder="1" applyAlignment="1">
      <alignment horizontal="center"/>
    </xf>
    <xf numFmtId="0" fontId="6" fillId="0" borderId="63" xfId="7" applyFont="1" applyFill="1" applyBorder="1" applyAlignment="1">
      <alignment horizontal="center"/>
    </xf>
    <xf numFmtId="3" fontId="10" fillId="3" borderId="63" xfId="7" applyNumberFormat="1" applyFont="1" applyFill="1" applyBorder="1" applyAlignment="1" applyProtection="1">
      <alignment horizontal="center" vertical="center" wrapText="1"/>
      <protection locked="0"/>
    </xf>
    <xf numFmtId="3" fontId="10" fillId="3" borderId="64" xfId="7" applyNumberFormat="1" applyFont="1" applyFill="1" applyBorder="1" applyAlignment="1" applyProtection="1">
      <alignment horizontal="center" vertical="center" wrapText="1"/>
      <protection locked="0"/>
    </xf>
    <xf numFmtId="0" fontId="7" fillId="2" borderId="58" xfId="7" applyFont="1" applyFill="1" applyBorder="1" applyAlignment="1" applyProtection="1">
      <alignment horizontal="left" vertical="center" wrapText="1"/>
      <protection locked="0"/>
    </xf>
    <xf numFmtId="0" fontId="7" fillId="2" borderId="49" xfId="7" applyFont="1" applyFill="1" applyBorder="1" applyAlignment="1" applyProtection="1">
      <alignment horizontal="left" vertical="center" wrapText="1"/>
      <protection locked="0"/>
    </xf>
    <xf numFmtId="0" fontId="7" fillId="2" borderId="50" xfId="7" applyFont="1" applyFill="1" applyBorder="1" applyAlignment="1" applyProtection="1">
      <alignment horizontal="left" vertical="center" wrapText="1"/>
      <protection locked="0"/>
    </xf>
    <xf numFmtId="0" fontId="7" fillId="2" borderId="5" xfId="7" applyFont="1" applyFill="1" applyBorder="1" applyAlignment="1">
      <alignment horizontal="center" vertical="center"/>
    </xf>
    <xf numFmtId="0" fontId="7" fillId="2" borderId="91" xfId="7" applyFont="1" applyFill="1" applyBorder="1" applyAlignment="1">
      <alignment horizontal="center" vertical="center"/>
    </xf>
    <xf numFmtId="0" fontId="7" fillId="2" borderId="4" xfId="7" applyFont="1" applyFill="1" applyBorder="1" applyAlignment="1">
      <alignment horizontal="center" vertical="center"/>
    </xf>
    <xf numFmtId="0" fontId="9" fillId="2" borderId="92" xfId="7" applyFont="1" applyFill="1" applyBorder="1" applyAlignment="1">
      <alignment horizontal="center" vertical="center"/>
    </xf>
    <xf numFmtId="0" fontId="9" fillId="2" borderId="93" xfId="7" applyFont="1" applyFill="1" applyBorder="1" applyAlignment="1">
      <alignment horizontal="center" vertical="center"/>
    </xf>
    <xf numFmtId="0" fontId="7" fillId="3" borderId="94" xfId="7" applyFont="1" applyFill="1" applyBorder="1" applyAlignment="1">
      <alignment horizontal="center"/>
    </xf>
    <xf numFmtId="0" fontId="7" fillId="3" borderId="95" xfId="7" applyFont="1" applyFill="1" applyBorder="1" applyAlignment="1">
      <alignment horizontal="center"/>
    </xf>
    <xf numFmtId="0" fontId="7" fillId="3" borderId="96" xfId="7" applyFont="1" applyFill="1" applyBorder="1" applyAlignment="1">
      <alignment horizontal="center"/>
    </xf>
    <xf numFmtId="0" fontId="7" fillId="2" borderId="85" xfId="7" applyFont="1" applyFill="1" applyBorder="1" applyAlignment="1" applyProtection="1">
      <alignment horizontal="left" vertical="center" wrapText="1"/>
      <protection locked="0"/>
    </xf>
    <xf numFmtId="0" fontId="7" fillId="2" borderId="73" xfId="7" applyFont="1" applyFill="1" applyBorder="1" applyAlignment="1" applyProtection="1">
      <alignment horizontal="left" vertical="center" wrapText="1"/>
      <protection locked="0"/>
    </xf>
    <xf numFmtId="3" fontId="10" fillId="6" borderId="73" xfId="7" applyNumberFormat="1" applyFont="1" applyFill="1" applyBorder="1" applyAlignment="1" applyProtection="1">
      <alignment horizontal="center" vertical="center" wrapText="1"/>
      <protection locked="0"/>
    </xf>
    <xf numFmtId="3" fontId="10" fillId="6" borderId="67" xfId="7" applyNumberFormat="1" applyFont="1" applyFill="1" applyBorder="1" applyAlignment="1" applyProtection="1">
      <alignment horizontal="center" vertical="center" wrapText="1"/>
      <protection locked="0"/>
    </xf>
    <xf numFmtId="3" fontId="44" fillId="0" borderId="49" xfId="7" applyNumberFormat="1" applyFont="1" applyFill="1" applyBorder="1" applyAlignment="1" applyProtection="1">
      <alignment horizontal="center" vertical="center" wrapText="1"/>
      <protection locked="0"/>
    </xf>
    <xf numFmtId="3" fontId="44" fillId="0" borderId="50" xfId="7" applyNumberFormat="1" applyFont="1" applyFill="1" applyBorder="1" applyAlignment="1" applyProtection="1">
      <alignment horizontal="center" vertical="center" wrapText="1"/>
      <protection locked="0"/>
    </xf>
    <xf numFmtId="3" fontId="10" fillId="0" borderId="77" xfId="7" applyNumberFormat="1" applyFont="1" applyBorder="1" applyAlignment="1" applyProtection="1">
      <alignment horizontal="center" vertical="center" wrapText="1"/>
      <protection locked="0"/>
    </xf>
    <xf numFmtId="3" fontId="10" fillId="3" borderId="77" xfId="7" applyNumberFormat="1" applyFont="1" applyFill="1" applyBorder="1" applyAlignment="1" applyProtection="1">
      <alignment horizontal="center" vertical="center" wrapText="1"/>
      <protection locked="0"/>
    </xf>
    <xf numFmtId="3" fontId="10" fillId="3" borderId="78" xfId="7" applyNumberFormat="1" applyFont="1" applyFill="1" applyBorder="1" applyAlignment="1" applyProtection="1">
      <alignment horizontal="center" vertical="center" wrapText="1"/>
      <protection locked="0"/>
    </xf>
    <xf numFmtId="0" fontId="10" fillId="0" borderId="58" xfId="7" applyFont="1" applyBorder="1" applyAlignment="1" applyProtection="1">
      <alignment horizontal="center" vertical="center" wrapText="1"/>
      <protection locked="0"/>
    </xf>
    <xf numFmtId="0" fontId="10" fillId="0" borderId="49" xfId="7" applyFont="1" applyBorder="1" applyAlignment="1" applyProtection="1">
      <alignment horizontal="center" vertical="center" wrapText="1"/>
      <protection locked="0"/>
    </xf>
    <xf numFmtId="0" fontId="10" fillId="0" borderId="49" xfId="7" applyFont="1" applyFill="1" applyBorder="1" applyAlignment="1" applyProtection="1">
      <alignment horizontal="center" vertical="center" wrapText="1"/>
      <protection hidden="1"/>
    </xf>
    <xf numFmtId="0" fontId="10" fillId="0" borderId="84" xfId="7" applyFont="1" applyBorder="1" applyAlignment="1" applyProtection="1">
      <alignment horizontal="center" vertical="center" wrapText="1"/>
      <protection locked="0"/>
    </xf>
    <xf numFmtId="0" fontId="10" fillId="0" borderId="77" xfId="7" applyFont="1" applyBorder="1" applyAlignment="1" applyProtection="1">
      <alignment horizontal="center" vertical="center" wrapText="1"/>
      <protection locked="0"/>
    </xf>
    <xf numFmtId="0" fontId="10" fillId="0" borderId="77" xfId="7" applyFont="1" applyFill="1" applyBorder="1" applyAlignment="1" applyProtection="1">
      <alignment horizontal="center" vertical="center" wrapText="1"/>
      <protection hidden="1"/>
    </xf>
    <xf numFmtId="3" fontId="10" fillId="0" borderId="49" xfId="7" applyNumberFormat="1" applyFont="1" applyBorder="1" applyAlignment="1" applyProtection="1">
      <alignment horizontal="center" vertical="center" wrapText="1"/>
      <protection locked="0"/>
    </xf>
    <xf numFmtId="17" fontId="10" fillId="0" borderId="49" xfId="7" applyNumberFormat="1" applyFont="1" applyFill="1" applyBorder="1" applyAlignment="1" applyProtection="1">
      <alignment horizontal="center" vertical="center" wrapText="1"/>
      <protection hidden="1"/>
    </xf>
    <xf numFmtId="0" fontId="10" fillId="0" borderId="85" xfId="7" applyFont="1" applyBorder="1" applyAlignment="1" applyProtection="1">
      <alignment horizontal="center" vertical="center" wrapText="1"/>
      <protection locked="0"/>
    </xf>
    <xf numFmtId="0" fontId="10" fillId="0" borderId="73" xfId="7" applyFont="1" applyBorder="1" applyAlignment="1" applyProtection="1">
      <alignment horizontal="center" vertical="center" wrapText="1"/>
      <protection locked="0"/>
    </xf>
    <xf numFmtId="0" fontId="10" fillId="0" borderId="73" xfId="7" applyFont="1" applyFill="1" applyBorder="1" applyAlignment="1" applyProtection="1">
      <alignment horizontal="center" vertical="center" wrapText="1"/>
      <protection hidden="1"/>
    </xf>
    <xf numFmtId="3" fontId="10" fillId="0" borderId="73" xfId="7" applyNumberFormat="1" applyFont="1" applyBorder="1" applyAlignment="1" applyProtection="1">
      <alignment horizontal="center" vertical="center" wrapText="1"/>
      <protection locked="0"/>
    </xf>
    <xf numFmtId="3" fontId="44" fillId="0" borderId="73" xfId="7" applyNumberFormat="1" applyFont="1" applyFill="1" applyBorder="1" applyAlignment="1" applyProtection="1">
      <alignment horizontal="center" vertical="center" wrapText="1"/>
      <protection locked="0"/>
    </xf>
    <xf numFmtId="3" fontId="44" fillId="0" borderId="67" xfId="7" applyNumberFormat="1" applyFont="1" applyFill="1" applyBorder="1" applyAlignment="1" applyProtection="1">
      <alignment horizontal="center" vertical="center" wrapText="1"/>
      <protection locked="0"/>
    </xf>
    <xf numFmtId="3" fontId="10" fillId="3" borderId="73" xfId="7" applyNumberFormat="1" applyFont="1" applyFill="1" applyBorder="1" applyAlignment="1" applyProtection="1">
      <alignment horizontal="center" vertical="center" wrapText="1"/>
      <protection locked="0"/>
    </xf>
    <xf numFmtId="3" fontId="10" fillId="3" borderId="67" xfId="7" applyNumberFormat="1" applyFont="1" applyFill="1" applyBorder="1" applyAlignment="1" applyProtection="1">
      <alignment horizontal="center" vertical="center" wrapText="1"/>
      <protection locked="0"/>
    </xf>
    <xf numFmtId="0" fontId="7" fillId="2" borderId="82" xfId="7" applyFont="1" applyFill="1" applyBorder="1" applyAlignment="1" applyProtection="1">
      <alignment horizontal="left" vertical="center" wrapText="1"/>
      <protection locked="0"/>
    </xf>
    <xf numFmtId="0" fontId="7" fillId="2" borderId="79" xfId="7" applyFont="1" applyFill="1" applyBorder="1" applyAlignment="1" applyProtection="1">
      <alignment horizontal="left" vertical="center" wrapText="1"/>
      <protection locked="0"/>
    </xf>
    <xf numFmtId="3" fontId="10" fillId="0" borderId="88" xfId="7" applyNumberFormat="1" applyFont="1" applyBorder="1" applyAlignment="1" applyProtection="1">
      <alignment horizontal="center" vertical="center" wrapText="1"/>
      <protection locked="0"/>
    </xf>
    <xf numFmtId="3" fontId="10" fillId="0" borderId="90" xfId="7" applyNumberFormat="1" applyFont="1" applyBorder="1" applyAlignment="1" applyProtection="1">
      <alignment horizontal="center" vertical="center" wrapText="1"/>
      <protection locked="0"/>
    </xf>
    <xf numFmtId="3" fontId="44" fillId="0" borderId="77" xfId="7" applyNumberFormat="1" applyFont="1" applyFill="1" applyBorder="1" applyAlignment="1" applyProtection="1">
      <alignment horizontal="center" vertical="center" wrapText="1"/>
      <protection locked="0"/>
    </xf>
    <xf numFmtId="3" fontId="44" fillId="0" borderId="78" xfId="7" applyNumberFormat="1" applyFont="1" applyFill="1" applyBorder="1" applyAlignment="1" applyProtection="1">
      <alignment horizontal="center" vertical="center" wrapText="1"/>
      <protection locked="0"/>
    </xf>
    <xf numFmtId="3" fontId="10" fillId="0" borderId="60" xfId="7" applyNumberFormat="1" applyFont="1" applyBorder="1" applyAlignment="1" applyProtection="1">
      <alignment horizontal="center" vertical="center" wrapText="1"/>
      <protection locked="0"/>
    </xf>
    <xf numFmtId="3" fontId="10" fillId="0" borderId="61" xfId="7" applyNumberFormat="1" applyFont="1" applyBorder="1" applyAlignment="1" applyProtection="1">
      <alignment horizontal="center" vertical="center" wrapText="1"/>
      <protection locked="0"/>
    </xf>
    <xf numFmtId="3" fontId="10" fillId="0" borderId="86" xfId="7" applyNumberFormat="1" applyFont="1" applyBorder="1" applyAlignment="1" applyProtection="1">
      <alignment horizontal="center" vertical="center" wrapText="1"/>
      <protection locked="0"/>
    </xf>
    <xf numFmtId="3" fontId="10" fillId="0" borderId="87" xfId="7" applyNumberFormat="1" applyFont="1" applyBorder="1" applyAlignment="1" applyProtection="1">
      <alignment horizontal="center" vertical="center" wrapText="1"/>
      <protection locked="0"/>
    </xf>
    <xf numFmtId="0" fontId="6" fillId="0" borderId="85" xfId="7" applyFont="1" applyFill="1" applyBorder="1" applyAlignment="1">
      <alignment horizontal="center"/>
    </xf>
    <xf numFmtId="0" fontId="6" fillId="0" borderId="85" xfId="7" applyFont="1" applyFill="1" applyBorder="1" applyAlignment="1">
      <alignment horizontal="left"/>
    </xf>
    <xf numFmtId="0" fontId="6" fillId="0" borderId="73" xfId="7" applyFont="1" applyFill="1" applyBorder="1" applyAlignment="1">
      <alignment horizontal="left"/>
    </xf>
    <xf numFmtId="3" fontId="10" fillId="0" borderId="73" xfId="7" applyNumberFormat="1" applyFont="1" applyFill="1" applyBorder="1" applyAlignment="1" applyProtection="1">
      <alignment horizontal="center" vertical="center" wrapText="1"/>
      <protection locked="0"/>
    </xf>
    <xf numFmtId="3" fontId="10" fillId="0" borderId="67" xfId="7" applyNumberFormat="1" applyFont="1" applyFill="1" applyBorder="1" applyAlignment="1" applyProtection="1">
      <alignment horizontal="center" vertical="center" wrapText="1"/>
      <protection locked="0"/>
    </xf>
    <xf numFmtId="3" fontId="11" fillId="6" borderId="73" xfId="7" applyNumberFormat="1" applyFont="1" applyFill="1" applyBorder="1" applyAlignment="1" applyProtection="1">
      <alignment horizontal="center" vertical="center" wrapText="1"/>
      <protection locked="0"/>
    </xf>
    <xf numFmtId="3" fontId="11" fillId="6" borderId="67" xfId="7" applyNumberFormat="1" applyFont="1" applyFill="1" applyBorder="1" applyAlignment="1" applyProtection="1">
      <alignment horizontal="center" vertical="center" wrapText="1"/>
      <protection locked="0"/>
    </xf>
    <xf numFmtId="0" fontId="7" fillId="2" borderId="82" xfId="7" applyFont="1" applyFill="1" applyBorder="1" applyAlignment="1">
      <alignment horizontal="left"/>
    </xf>
    <xf numFmtId="0" fontId="7" fillId="2" borderId="79" xfId="7" applyFont="1" applyFill="1" applyBorder="1" applyAlignment="1">
      <alignment horizontal="left"/>
    </xf>
    <xf numFmtId="0" fontId="6" fillId="0" borderId="25" xfId="7" applyFont="1" applyBorder="1" applyAlignment="1">
      <alignment horizontal="center"/>
    </xf>
    <xf numFmtId="0" fontId="6" fillId="0" borderId="1" xfId="7" applyFont="1" applyBorder="1" applyAlignment="1">
      <alignment horizontal="center"/>
    </xf>
    <xf numFmtId="0" fontId="7" fillId="0" borderId="80" xfId="7" applyFont="1" applyBorder="1" applyAlignment="1">
      <alignment horizontal="center" vertical="center" wrapText="1"/>
    </xf>
    <xf numFmtId="0" fontId="7" fillId="0" borderId="81" xfId="7" applyFont="1" applyBorder="1" applyAlignment="1">
      <alignment horizontal="center" vertical="center" wrapText="1"/>
    </xf>
    <xf numFmtId="0" fontId="10" fillId="0" borderId="78" xfId="7" applyFont="1" applyBorder="1" applyAlignment="1" applyProtection="1">
      <alignment horizontal="center" vertical="center" wrapText="1"/>
      <protection locked="0"/>
    </xf>
    <xf numFmtId="3" fontId="10" fillId="0" borderId="49" xfId="7" applyNumberFormat="1" applyFont="1" applyFill="1" applyBorder="1" applyAlignment="1" applyProtection="1">
      <alignment horizontal="center" vertical="center" wrapText="1"/>
      <protection locked="0"/>
    </xf>
    <xf numFmtId="3" fontId="10" fillId="0" borderId="50" xfId="7" applyNumberFormat="1" applyFont="1" applyFill="1" applyBorder="1" applyAlignment="1" applyProtection="1">
      <alignment horizontal="center" vertical="center" wrapText="1"/>
      <protection locked="0"/>
    </xf>
    <xf numFmtId="0" fontId="10" fillId="0" borderId="21" xfId="7" applyFont="1" applyFill="1" applyBorder="1" applyAlignment="1" applyProtection="1">
      <alignment horizontal="left" vertical="center" wrapText="1"/>
      <protection hidden="1"/>
    </xf>
    <xf numFmtId="0" fontId="10" fillId="0" borderId="15" xfId="7" applyFont="1" applyFill="1" applyBorder="1" applyAlignment="1" applyProtection="1">
      <alignment horizontal="left" vertical="center" wrapText="1"/>
      <protection hidden="1"/>
    </xf>
    <xf numFmtId="0" fontId="11" fillId="0" borderId="21" xfId="7" applyFont="1" applyBorder="1" applyAlignment="1" applyProtection="1">
      <alignment horizontal="center" vertical="center"/>
      <protection hidden="1"/>
    </xf>
    <xf numFmtId="0" fontId="11" fillId="0" borderId="15" xfId="7" applyFont="1" applyBorder="1" applyAlignment="1" applyProtection="1">
      <alignment horizontal="center" vertical="center"/>
      <protection hidden="1"/>
    </xf>
    <xf numFmtId="10" fontId="15" fillId="0" borderId="15" xfId="7" applyNumberFormat="1" applyFont="1" applyFill="1" applyBorder="1" applyAlignment="1" applyProtection="1">
      <alignment horizontal="center" vertical="center"/>
    </xf>
    <xf numFmtId="10" fontId="15" fillId="3" borderId="15" xfId="7" applyNumberFormat="1" applyFont="1" applyFill="1" applyBorder="1" applyAlignment="1" applyProtection="1">
      <alignment horizontal="center" vertical="center"/>
    </xf>
    <xf numFmtId="10" fontId="15" fillId="3" borderId="16" xfId="7" applyNumberFormat="1" applyFont="1" applyFill="1" applyBorder="1" applyAlignment="1" applyProtection="1">
      <alignment horizontal="center" vertical="center"/>
    </xf>
    <xf numFmtId="0" fontId="17" fillId="0" borderId="21" xfId="7" applyFont="1" applyBorder="1" applyAlignment="1" applyProtection="1">
      <alignment horizontal="center" vertical="center"/>
      <protection hidden="1"/>
    </xf>
    <xf numFmtId="0" fontId="6" fillId="0" borderId="15" xfId="7" applyFont="1" applyBorder="1" applyAlignment="1" applyProtection="1">
      <alignment horizontal="center" vertical="center"/>
      <protection hidden="1"/>
    </xf>
    <xf numFmtId="0" fontId="6" fillId="0" borderId="21" xfId="7" applyFont="1" applyBorder="1" applyAlignment="1" applyProtection="1">
      <alignment horizontal="center" vertical="center"/>
      <protection hidden="1"/>
    </xf>
    <xf numFmtId="0" fontId="5" fillId="0" borderId="0" xfId="7" applyAlignment="1"/>
    <xf numFmtId="10" fontId="15" fillId="0" borderId="17" xfId="7" applyNumberFormat="1" applyFont="1" applyFill="1" applyBorder="1" applyAlignment="1" applyProtection="1">
      <alignment horizontal="center" vertical="center"/>
    </xf>
    <xf numFmtId="10" fontId="15" fillId="3" borderId="17" xfId="7" applyNumberFormat="1" applyFont="1" applyFill="1" applyBorder="1" applyAlignment="1" applyProtection="1">
      <alignment horizontal="center" vertical="center"/>
    </xf>
    <xf numFmtId="0" fontId="6" fillId="0" borderId="31" xfId="7" applyFont="1" applyBorder="1" applyAlignment="1" applyProtection="1">
      <alignment horizontal="center" vertical="center"/>
      <protection hidden="1"/>
    </xf>
    <xf numFmtId="0" fontId="6" fillId="0" borderId="17" xfId="7" applyFont="1" applyBorder="1" applyAlignment="1" applyProtection="1">
      <alignment horizontal="center" vertical="center"/>
      <protection hidden="1"/>
    </xf>
    <xf numFmtId="10" fontId="15" fillId="3" borderId="80" xfId="7" applyNumberFormat="1" applyFont="1" applyFill="1" applyBorder="1" applyAlignment="1" applyProtection="1">
      <alignment horizontal="center" vertical="center"/>
    </xf>
    <xf numFmtId="10" fontId="15" fillId="3" borderId="81" xfId="7" applyNumberFormat="1" applyFont="1" applyFill="1" applyBorder="1" applyAlignment="1" applyProtection="1">
      <alignment horizontal="center" vertical="center"/>
    </xf>
    <xf numFmtId="10" fontId="15" fillId="3" borderId="101" xfId="7" applyNumberFormat="1" applyFont="1" applyFill="1" applyBorder="1" applyAlignment="1" applyProtection="1">
      <alignment horizontal="center" vertical="center"/>
    </xf>
    <xf numFmtId="10" fontId="15" fillId="3" borderId="104" xfId="7" applyNumberFormat="1" applyFont="1" applyFill="1" applyBorder="1" applyAlignment="1" applyProtection="1">
      <alignment horizontal="center" vertical="center"/>
    </xf>
    <xf numFmtId="10" fontId="15" fillId="3" borderId="102" xfId="7" applyNumberFormat="1" applyFont="1" applyFill="1" applyBorder="1" applyAlignment="1" applyProtection="1">
      <alignment horizontal="center" vertical="center"/>
    </xf>
    <xf numFmtId="10" fontId="15" fillId="3" borderId="105" xfId="7" applyNumberFormat="1" applyFont="1" applyFill="1" applyBorder="1" applyAlignment="1" applyProtection="1">
      <alignment horizontal="center" vertical="center"/>
    </xf>
    <xf numFmtId="171" fontId="15" fillId="0" borderId="80" xfId="7" applyNumberFormat="1" applyFont="1" applyFill="1" applyBorder="1" applyAlignment="1" applyProtection="1">
      <alignment horizontal="center" vertical="center"/>
    </xf>
    <xf numFmtId="171" fontId="15" fillId="0" borderId="43" xfId="7" applyNumberFormat="1" applyFont="1" applyFill="1" applyBorder="1" applyAlignment="1" applyProtection="1">
      <alignment horizontal="center" vertical="center"/>
    </xf>
    <xf numFmtId="171" fontId="15" fillId="0" borderId="101" xfId="7" applyNumberFormat="1" applyFont="1" applyFill="1" applyBorder="1" applyAlignment="1" applyProtection="1">
      <alignment horizontal="center" vertical="center"/>
    </xf>
    <xf numFmtId="171" fontId="15" fillId="0" borderId="20" xfId="7" applyNumberFormat="1" applyFont="1" applyFill="1" applyBorder="1" applyAlignment="1" applyProtection="1">
      <alignment horizontal="center" vertical="center"/>
    </xf>
    <xf numFmtId="171" fontId="15" fillId="0" borderId="102" xfId="7" applyNumberFormat="1" applyFont="1" applyFill="1" applyBorder="1" applyAlignment="1" applyProtection="1">
      <alignment horizontal="center" vertical="center"/>
    </xf>
    <xf numFmtId="171" fontId="15" fillId="0" borderId="103" xfId="7" applyNumberFormat="1" applyFont="1" applyFill="1" applyBorder="1" applyAlignment="1" applyProtection="1">
      <alignment horizontal="center" vertical="center"/>
    </xf>
    <xf numFmtId="171" fontId="15" fillId="3" borderId="80" xfId="7" applyNumberFormat="1" applyFont="1" applyFill="1" applyBorder="1" applyAlignment="1" applyProtection="1">
      <alignment horizontal="center" vertical="center"/>
    </xf>
    <xf numFmtId="171" fontId="15" fillId="3" borderId="43" xfId="7" applyNumberFormat="1" applyFont="1" applyFill="1" applyBorder="1" applyAlignment="1" applyProtection="1">
      <alignment horizontal="center" vertical="center"/>
    </xf>
    <xf numFmtId="171" fontId="15" fillId="3" borderId="101" xfId="7" applyNumberFormat="1" applyFont="1" applyFill="1" applyBorder="1" applyAlignment="1" applyProtection="1">
      <alignment horizontal="center" vertical="center"/>
    </xf>
    <xf numFmtId="171" fontId="15" fillId="3" borderId="20" xfId="7" applyNumberFormat="1" applyFont="1" applyFill="1" applyBorder="1" applyAlignment="1" applyProtection="1">
      <alignment horizontal="center" vertical="center"/>
    </xf>
    <xf numFmtId="171" fontId="15" fillId="3" borderId="102" xfId="7" applyNumberFormat="1" applyFont="1" applyFill="1" applyBorder="1" applyAlignment="1" applyProtection="1">
      <alignment horizontal="center" vertical="center"/>
    </xf>
    <xf numFmtId="171" fontId="15" fillId="3" borderId="103" xfId="7" applyNumberFormat="1" applyFont="1" applyFill="1" applyBorder="1" applyAlignment="1" applyProtection="1">
      <alignment horizontal="center" vertical="center"/>
    </xf>
    <xf numFmtId="0" fontId="10" fillId="0" borderId="21" xfId="7" applyFont="1" applyBorder="1" applyAlignment="1" applyProtection="1">
      <alignment horizontal="center" vertical="center"/>
      <protection hidden="1"/>
    </xf>
    <xf numFmtId="0" fontId="7" fillId="3" borderId="21" xfId="7" applyFont="1" applyFill="1" applyBorder="1" applyAlignment="1">
      <alignment horizontal="left"/>
    </xf>
    <xf numFmtId="0" fontId="7" fillId="3" borderId="15" xfId="7" applyFont="1" applyFill="1" applyBorder="1" applyAlignment="1">
      <alignment horizontal="left"/>
    </xf>
    <xf numFmtId="0" fontId="7" fillId="3" borderId="16" xfId="7" applyFont="1" applyFill="1" applyBorder="1" applyAlignment="1">
      <alignment horizontal="left"/>
    </xf>
    <xf numFmtId="0" fontId="7" fillId="2" borderId="21" xfId="7" applyFont="1" applyFill="1" applyBorder="1" applyAlignment="1">
      <alignment horizontal="center"/>
    </xf>
    <xf numFmtId="0" fontId="7" fillId="2" borderId="15" xfId="7" applyFont="1" applyFill="1" applyBorder="1" applyAlignment="1">
      <alignment horizontal="center"/>
    </xf>
    <xf numFmtId="0" fontId="9" fillId="2" borderId="15" xfId="7" applyFont="1" applyFill="1" applyBorder="1" applyAlignment="1">
      <alignment horizontal="center" vertical="center"/>
    </xf>
    <xf numFmtId="0" fontId="9" fillId="2" borderId="16" xfId="7" applyFont="1" applyFill="1" applyBorder="1" applyAlignment="1">
      <alignment horizontal="center" vertical="center"/>
    </xf>
    <xf numFmtId="171" fontId="15" fillId="0" borderId="15" xfId="7" applyNumberFormat="1" applyFont="1" applyFill="1" applyBorder="1" applyAlignment="1" applyProtection="1">
      <alignment horizontal="center" vertical="center"/>
    </xf>
    <xf numFmtId="171" fontId="15" fillId="0" borderId="16" xfId="7" applyNumberFormat="1" applyFont="1" applyFill="1" applyBorder="1" applyAlignment="1" applyProtection="1">
      <alignment horizontal="center" vertical="center"/>
    </xf>
    <xf numFmtId="171" fontId="15" fillId="3" borderId="15" xfId="7" applyNumberFormat="1" applyFont="1" applyFill="1" applyBorder="1" applyAlignment="1" applyProtection="1">
      <alignment horizontal="center" vertical="center"/>
    </xf>
    <xf numFmtId="171" fontId="15" fillId="3" borderId="16" xfId="7" applyNumberFormat="1" applyFont="1" applyFill="1" applyBorder="1" applyAlignment="1" applyProtection="1">
      <alignment horizontal="center" vertical="center"/>
    </xf>
    <xf numFmtId="0" fontId="10" fillId="0" borderId="31" xfId="7" applyFont="1" applyFill="1" applyBorder="1" applyAlignment="1" applyProtection="1">
      <alignment horizontal="left" vertical="center" wrapText="1"/>
      <protection hidden="1"/>
    </xf>
    <xf numFmtId="0" fontId="10" fillId="0" borderId="17" xfId="7" applyFont="1" applyFill="1" applyBorder="1" applyAlignment="1" applyProtection="1">
      <alignment horizontal="left" vertical="center" wrapText="1"/>
      <protection hidden="1"/>
    </xf>
    <xf numFmtId="168" fontId="9" fillId="0" borderId="15" xfId="0" applyNumberFormat="1" applyFont="1" applyFill="1" applyBorder="1" applyAlignment="1" applyProtection="1">
      <alignment horizontal="center" vertical="center"/>
      <protection locked="0"/>
    </xf>
    <xf numFmtId="171" fontId="40" fillId="0" borderId="15" xfId="7" applyNumberFormat="1" applyFont="1" applyFill="1" applyBorder="1" applyAlignment="1" applyProtection="1">
      <alignment horizontal="center" vertical="center"/>
      <protection locked="0"/>
    </xf>
    <xf numFmtId="171" fontId="9" fillId="3" borderId="15" xfId="7" applyNumberFormat="1" applyFont="1" applyFill="1" applyBorder="1" applyAlignment="1" applyProtection="1">
      <alignment horizontal="center" vertical="center"/>
      <protection locked="0"/>
    </xf>
    <xf numFmtId="0" fontId="7" fillId="0" borderId="30" xfId="7" applyFont="1" applyBorder="1" applyAlignment="1">
      <alignment horizontal="center" vertical="center" wrapText="1"/>
    </xf>
    <xf numFmtId="0" fontId="7" fillId="0" borderId="13" xfId="7" applyFont="1" applyBorder="1" applyAlignment="1">
      <alignment horizontal="center" vertical="center" wrapText="1"/>
    </xf>
    <xf numFmtId="0" fontId="7" fillId="0" borderId="14" xfId="7" applyFont="1" applyBorder="1" applyAlignment="1">
      <alignment horizontal="center" vertical="center" wrapText="1"/>
    </xf>
    <xf numFmtId="171" fontId="9" fillId="3" borderId="16" xfId="7" applyNumberFormat="1" applyFont="1" applyFill="1" applyBorder="1" applyAlignment="1" applyProtection="1">
      <alignment horizontal="center" vertical="center"/>
      <protection locked="0"/>
    </xf>
    <xf numFmtId="171" fontId="9" fillId="0" borderId="15" xfId="7" applyNumberFormat="1" applyFont="1" applyFill="1" applyBorder="1" applyAlignment="1" applyProtection="1">
      <alignment horizontal="center" vertical="center"/>
      <protection locked="0"/>
    </xf>
    <xf numFmtId="171" fontId="9" fillId="0" borderId="16" xfId="7" applyNumberFormat="1" applyFont="1" applyFill="1" applyBorder="1" applyAlignment="1" applyProtection="1">
      <alignment horizontal="center" vertical="center"/>
      <protection locked="0"/>
    </xf>
    <xf numFmtId="168" fontId="40" fillId="0" borderId="49" xfId="0" applyNumberFormat="1" applyFont="1" applyFill="1" applyBorder="1" applyAlignment="1" applyProtection="1">
      <alignment horizontal="center" vertical="center"/>
      <protection locked="0"/>
    </xf>
    <xf numFmtId="168" fontId="40" fillId="0" borderId="112" xfId="0" applyNumberFormat="1" applyFont="1" applyFill="1" applyBorder="1" applyAlignment="1" applyProtection="1">
      <alignment horizontal="center" vertical="center"/>
      <protection locked="0"/>
    </xf>
    <xf numFmtId="171" fontId="40" fillId="0" borderId="16" xfId="7" applyNumberFormat="1" applyFont="1" applyFill="1" applyBorder="1" applyAlignment="1" applyProtection="1">
      <alignment horizontal="center" vertical="center"/>
      <protection locked="0"/>
    </xf>
    <xf numFmtId="168" fontId="9" fillId="0" borderId="49" xfId="0" applyNumberFormat="1" applyFont="1" applyFill="1" applyBorder="1" applyAlignment="1" applyProtection="1">
      <alignment horizontal="center" vertical="center"/>
      <protection locked="0"/>
    </xf>
    <xf numFmtId="168" fontId="9" fillId="0" borderId="112" xfId="0" applyNumberFormat="1" applyFont="1" applyFill="1" applyBorder="1" applyAlignment="1" applyProtection="1">
      <alignment horizontal="center" vertical="center"/>
      <protection locked="0"/>
    </xf>
    <xf numFmtId="0" fontId="10" fillId="0" borderId="15" xfId="7" applyFont="1" applyFill="1" applyBorder="1" applyAlignment="1" applyProtection="1">
      <alignment horizontal="left" vertical="center"/>
      <protection hidden="1"/>
    </xf>
    <xf numFmtId="0" fontId="14" fillId="2" borderId="15" xfId="7" applyFont="1" applyFill="1" applyBorder="1" applyAlignment="1">
      <alignment horizontal="center" vertical="center"/>
    </xf>
    <xf numFmtId="0" fontId="11" fillId="2" borderId="31" xfId="7" applyFont="1" applyFill="1" applyBorder="1" applyAlignment="1" applyProtection="1">
      <alignment horizontal="left" vertical="center"/>
      <protection hidden="1"/>
    </xf>
    <xf numFmtId="0" fontId="11" fillId="2" borderId="17" xfId="7" applyFont="1" applyFill="1" applyBorder="1" applyAlignment="1" applyProtection="1">
      <alignment horizontal="left" vertical="center"/>
      <protection hidden="1"/>
    </xf>
    <xf numFmtId="0" fontId="7" fillId="3" borderId="30" xfId="7" applyFont="1" applyFill="1" applyBorder="1" applyAlignment="1">
      <alignment horizontal="center"/>
    </xf>
    <xf numFmtId="0" fontId="7" fillId="3" borderId="13" xfId="7" applyFont="1" applyFill="1" applyBorder="1" applyAlignment="1">
      <alignment horizontal="center"/>
    </xf>
    <xf numFmtId="0" fontId="7" fillId="3" borderId="14" xfId="7" applyFont="1" applyFill="1" applyBorder="1" applyAlignment="1">
      <alignment horizontal="center"/>
    </xf>
    <xf numFmtId="0" fontId="14" fillId="2" borderId="16" xfId="7" applyFont="1" applyFill="1" applyBorder="1" applyAlignment="1">
      <alignment horizontal="center" vertical="center"/>
    </xf>
    <xf numFmtId="0" fontId="11" fillId="2" borderId="21" xfId="7" applyFont="1" applyFill="1" applyBorder="1" applyAlignment="1" applyProtection="1">
      <alignment horizontal="left" vertical="center"/>
      <protection hidden="1"/>
    </xf>
    <xf numFmtId="0" fontId="11" fillId="2" borderId="15" xfId="7" applyFont="1" applyFill="1" applyBorder="1" applyAlignment="1" applyProtection="1">
      <alignment horizontal="left" vertical="center"/>
      <protection hidden="1"/>
    </xf>
    <xf numFmtId="0" fontId="7" fillId="2" borderId="21" xfId="7" applyFont="1" applyFill="1" applyBorder="1" applyAlignment="1" applyProtection="1">
      <alignment horizontal="center" vertical="center"/>
      <protection hidden="1"/>
    </xf>
    <xf numFmtId="0" fontId="7" fillId="2" borderId="15" xfId="7" applyFont="1" applyFill="1" applyBorder="1" applyAlignment="1" applyProtection="1">
      <alignment horizontal="center" vertical="center"/>
      <protection hidden="1"/>
    </xf>
    <xf numFmtId="0" fontId="10" fillId="0" borderId="21" xfId="7" applyFont="1" applyFill="1" applyBorder="1" applyAlignment="1" applyProtection="1">
      <alignment horizontal="left" vertical="center"/>
      <protection hidden="1"/>
    </xf>
    <xf numFmtId="0" fontId="7" fillId="3" borderId="51" xfId="7" applyFont="1" applyFill="1" applyBorder="1" applyAlignment="1">
      <alignment horizontal="center" vertical="center"/>
    </xf>
    <xf numFmtId="0" fontId="7" fillId="3" borderId="22" xfId="7" applyFont="1" applyFill="1" applyBorder="1" applyAlignment="1">
      <alignment horizontal="center" vertical="center"/>
    </xf>
    <xf numFmtId="0" fontId="7" fillId="3" borderId="23" xfId="7" applyFont="1" applyFill="1" applyBorder="1" applyAlignment="1">
      <alignment horizontal="center" vertical="center"/>
    </xf>
    <xf numFmtId="0" fontId="11" fillId="2" borderId="31" xfId="7" applyFont="1" applyFill="1" applyBorder="1" applyAlignment="1" applyProtection="1">
      <alignment horizontal="left" vertical="center" wrapText="1"/>
      <protection hidden="1"/>
    </xf>
    <xf numFmtId="0" fontId="11" fillId="2" borderId="17" xfId="7" applyFont="1" applyFill="1" applyBorder="1" applyAlignment="1" applyProtection="1">
      <alignment horizontal="left" vertical="center" wrapText="1"/>
      <protection hidden="1"/>
    </xf>
    <xf numFmtId="0" fontId="7" fillId="3" borderId="7" xfId="7" applyFont="1" applyFill="1" applyBorder="1" applyAlignment="1">
      <alignment horizontal="center" vertical="center"/>
    </xf>
    <xf numFmtId="0" fontId="7" fillId="3" borderId="1" xfId="7" applyFont="1" applyFill="1" applyBorder="1" applyAlignment="1">
      <alignment horizontal="center" vertical="center"/>
    </xf>
    <xf numFmtId="0" fontId="7" fillId="3" borderId="116" xfId="7" applyFont="1" applyFill="1" applyBorder="1" applyAlignment="1">
      <alignment horizontal="center" vertical="center"/>
    </xf>
    <xf numFmtId="0" fontId="6" fillId="2" borderId="21" xfId="7" applyFont="1" applyFill="1" applyBorder="1" applyAlignment="1" applyProtection="1">
      <alignment horizontal="center" vertical="center"/>
      <protection hidden="1"/>
    </xf>
    <xf numFmtId="0" fontId="6" fillId="2" borderId="15" xfId="7" applyFont="1" applyFill="1" applyBorder="1" applyAlignment="1" applyProtection="1">
      <alignment horizontal="center" vertical="center"/>
      <protection hidden="1"/>
    </xf>
    <xf numFmtId="0" fontId="6" fillId="0" borderId="30" xfId="7" applyFont="1" applyBorder="1" applyAlignment="1">
      <alignment horizontal="center"/>
    </xf>
    <xf numFmtId="0" fontId="6" fillId="0" borderId="13" xfId="7" applyFont="1" applyBorder="1" applyAlignment="1">
      <alignment horizontal="center"/>
    </xf>
    <xf numFmtId="0" fontId="7" fillId="0" borderId="21" xfId="7" applyFont="1" applyBorder="1" applyAlignment="1">
      <alignment horizontal="center" vertical="center" wrapText="1"/>
    </xf>
    <xf numFmtId="0" fontId="7" fillId="0" borderId="15" xfId="7" applyFont="1" applyBorder="1" applyAlignment="1">
      <alignment horizontal="center" vertical="center" wrapText="1"/>
    </xf>
    <xf numFmtId="0" fontId="7" fillId="0" borderId="16" xfId="7" applyFont="1" applyBorder="1" applyAlignment="1">
      <alignment horizontal="center" vertical="center" wrapText="1"/>
    </xf>
    <xf numFmtId="0" fontId="14" fillId="2" borderId="21" xfId="7" applyFont="1" applyFill="1" applyBorder="1" applyAlignment="1" applyProtection="1">
      <alignment horizontal="center" vertical="center"/>
      <protection hidden="1"/>
    </xf>
    <xf numFmtId="0" fontId="14" fillId="2" borderId="15" xfId="7" applyFont="1" applyFill="1" applyBorder="1" applyAlignment="1" applyProtection="1">
      <alignment horizontal="center" vertical="center"/>
      <protection hidden="1"/>
    </xf>
    <xf numFmtId="0" fontId="9" fillId="2" borderId="21" xfId="7" applyFont="1" applyFill="1" applyBorder="1" applyAlignment="1" applyProtection="1">
      <alignment horizontal="center" vertical="center"/>
      <protection hidden="1"/>
    </xf>
    <xf numFmtId="0" fontId="9" fillId="2" borderId="15" xfId="7" applyFont="1" applyFill="1" applyBorder="1" applyAlignment="1" applyProtection="1">
      <alignment horizontal="center" vertical="center"/>
      <protection hidden="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11" borderId="15" xfId="0" applyFill="1" applyBorder="1" applyAlignment="1">
      <alignment vertical="center"/>
    </xf>
    <xf numFmtId="0" fontId="0" fillId="11" borderId="15" xfId="0" applyFill="1" applyBorder="1" applyAlignment="1">
      <alignment horizontal="center" vertical="center"/>
    </xf>
    <xf numFmtId="0" fontId="0" fillId="0" borderId="108" xfId="0" applyBorder="1" applyAlignment="1">
      <alignment horizontal="center" vertical="center"/>
    </xf>
    <xf numFmtId="0" fontId="0" fillId="0" borderId="108" xfId="0" applyBorder="1" applyAlignment="1">
      <alignment horizontal="left" vertical="center" wrapText="1"/>
    </xf>
    <xf numFmtId="0" fontId="0" fillId="0" borderId="15"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3" xfId="0" applyBorder="1" applyAlignment="1">
      <alignment vertical="center" wrapText="1"/>
    </xf>
    <xf numFmtId="0" fontId="0" fillId="11" borderId="17" xfId="0" applyFill="1" applyBorder="1" applyAlignment="1">
      <alignment horizontal="center" vertical="center"/>
    </xf>
    <xf numFmtId="0" fontId="0" fillId="11" borderId="15" xfId="0" applyFill="1" applyBorder="1" applyAlignment="1">
      <alignment vertical="center" wrapText="1"/>
    </xf>
    <xf numFmtId="0" fontId="0" fillId="11" borderId="17" xfId="0" applyFill="1" applyBorder="1" applyAlignment="1">
      <alignment vertical="center" wrapText="1"/>
    </xf>
    <xf numFmtId="0" fontId="0" fillId="0" borderId="3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11" xfId="0" applyBorder="1" applyAlignment="1">
      <alignment horizontal="center" vertical="center"/>
    </xf>
    <xf numFmtId="0" fontId="0" fillId="0" borderId="108" xfId="0" applyBorder="1" applyAlignment="1">
      <alignment horizontal="center" vertical="center" wrapText="1"/>
    </xf>
    <xf numFmtId="0" fontId="0" fillId="0" borderId="30" xfId="0" applyBorder="1" applyAlignment="1">
      <alignment horizontal="center" vertical="center" wrapText="1"/>
    </xf>
    <xf numFmtId="0" fontId="0" fillId="0" borderId="21" xfId="0" applyBorder="1" applyAlignment="1">
      <alignment horizontal="center" vertical="center" wrapText="1"/>
    </xf>
    <xf numFmtId="0" fontId="0" fillId="0" borderId="31" xfId="0" applyBorder="1" applyAlignment="1">
      <alignment horizontal="center" vertical="center" wrapText="1"/>
    </xf>
    <xf numFmtId="0" fontId="33" fillId="0" borderId="52" xfId="0" applyFont="1" applyBorder="1" applyAlignment="1">
      <alignment horizontal="center" vertical="center"/>
    </xf>
    <xf numFmtId="0" fontId="33" fillId="0" borderId="106" xfId="0" applyFont="1" applyBorder="1" applyAlignment="1">
      <alignment horizontal="center" vertical="center"/>
    </xf>
    <xf numFmtId="0" fontId="0" fillId="0" borderId="17" xfId="0" applyBorder="1" applyAlignment="1">
      <alignment horizontal="left" vertical="center"/>
    </xf>
    <xf numFmtId="0" fontId="0" fillId="11" borderId="15" xfId="0" applyFill="1" applyBorder="1" applyAlignment="1">
      <alignment horizontal="left" vertical="center"/>
    </xf>
    <xf numFmtId="0" fontId="0" fillId="11" borderId="15" xfId="0" applyFill="1" applyBorder="1" applyAlignment="1">
      <alignment horizontal="left" vertical="center" wrapText="1"/>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29" xfId="0" applyBorder="1" applyAlignment="1">
      <alignment horizontal="center" vertical="center" wrapText="1"/>
    </xf>
    <xf numFmtId="0" fontId="0" fillId="0" borderId="35" xfId="0" applyBorder="1" applyAlignment="1">
      <alignment horizontal="center" vertical="center" wrapText="1"/>
    </xf>
    <xf numFmtId="0" fontId="6" fillId="12" borderId="21" xfId="0" applyFont="1" applyFill="1" applyBorder="1" applyAlignment="1" applyProtection="1">
      <alignment horizontal="center" vertical="center"/>
    </xf>
    <xf numFmtId="0" fontId="6" fillId="12" borderId="15" xfId="0" applyFont="1" applyFill="1" applyBorder="1" applyAlignment="1" applyProtection="1">
      <alignment horizontal="center" vertical="center"/>
    </xf>
    <xf numFmtId="0" fontId="10" fillId="12" borderId="15" xfId="0" applyFont="1" applyFill="1" applyBorder="1" applyAlignment="1" applyProtection="1">
      <alignment horizontal="center" vertical="center"/>
      <protection locked="0"/>
    </xf>
    <xf numFmtId="175" fontId="11" fillId="12" borderId="15" xfId="0" applyNumberFormat="1" applyFont="1" applyFill="1" applyBorder="1" applyAlignment="1" applyProtection="1">
      <alignment horizontal="center" vertical="center"/>
      <protection locked="0"/>
    </xf>
    <xf numFmtId="175" fontId="11" fillId="12" borderId="16" xfId="0" applyNumberFormat="1" applyFont="1" applyFill="1" applyBorder="1" applyAlignment="1" applyProtection="1">
      <alignment horizontal="center" vertical="center"/>
      <protection locked="0"/>
    </xf>
    <xf numFmtId="0" fontId="6" fillId="14" borderId="21" xfId="0" applyFont="1" applyFill="1" applyBorder="1" applyAlignment="1" applyProtection="1">
      <alignment horizontal="center" vertical="center"/>
    </xf>
    <xf numFmtId="0" fontId="6" fillId="14" borderId="15" xfId="0" applyFont="1" applyFill="1" applyBorder="1" applyAlignment="1" applyProtection="1">
      <alignment horizontal="center" vertical="center"/>
    </xf>
    <xf numFmtId="0" fontId="10" fillId="14" borderId="15" xfId="0" applyFont="1" applyFill="1" applyBorder="1" applyAlignment="1" applyProtection="1">
      <alignment horizontal="center" vertical="center"/>
      <protection locked="0"/>
    </xf>
    <xf numFmtId="175" fontId="11" fillId="14" borderId="15" xfId="0" quotePrefix="1" applyNumberFormat="1" applyFont="1" applyFill="1" applyBorder="1" applyAlignment="1" applyProtection="1">
      <alignment horizontal="center" vertical="center"/>
      <protection locked="0"/>
    </xf>
    <xf numFmtId="175" fontId="11" fillId="14" borderId="15" xfId="0" applyNumberFormat="1" applyFont="1" applyFill="1" applyBorder="1" applyAlignment="1" applyProtection="1">
      <alignment horizontal="center" vertical="center"/>
      <protection locked="0"/>
    </xf>
    <xf numFmtId="175" fontId="11" fillId="14" borderId="16"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center" vertical="center"/>
    </xf>
    <xf numFmtId="0" fontId="10" fillId="13" borderId="28" xfId="0" applyFont="1" applyFill="1" applyBorder="1" applyAlignment="1" applyProtection="1">
      <alignment horizontal="center" vertical="center"/>
    </xf>
    <xf numFmtId="0" fontId="10" fillId="13" borderId="29" xfId="0" applyFont="1" applyFill="1" applyBorder="1" applyAlignment="1" applyProtection="1">
      <alignment horizontal="center" vertical="center"/>
    </xf>
    <xf numFmtId="0" fontId="10" fillId="13" borderId="40" xfId="0" applyFont="1" applyFill="1" applyBorder="1" applyAlignment="1" applyProtection="1">
      <alignment horizontal="center" vertical="center"/>
    </xf>
    <xf numFmtId="0" fontId="11" fillId="0" borderId="41" xfId="0" applyFont="1" applyFill="1" applyBorder="1" applyAlignment="1" applyProtection="1">
      <alignment horizontal="center" vertical="center"/>
    </xf>
    <xf numFmtId="0" fontId="11" fillId="0" borderId="53"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1" fillId="0" borderId="102" xfId="0" applyFont="1" applyFill="1" applyBorder="1" applyAlignment="1" applyProtection="1">
      <alignment horizontal="center" vertical="center"/>
    </xf>
    <xf numFmtId="0" fontId="11" fillId="0" borderId="109" xfId="0" applyFont="1" applyFill="1" applyBorder="1" applyAlignment="1" applyProtection="1">
      <alignment horizontal="center" vertical="center"/>
    </xf>
    <xf numFmtId="0" fontId="11" fillId="0" borderId="103" xfId="0" applyFont="1" applyFill="1" applyBorder="1" applyAlignment="1" applyProtection="1">
      <alignment horizontal="center" vertical="center"/>
    </xf>
    <xf numFmtId="0" fontId="11" fillId="0" borderId="15"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0" fillId="13" borderId="44" xfId="0" applyFill="1" applyBorder="1" applyAlignment="1" applyProtection="1">
      <alignment horizontal="center" vertical="center"/>
    </xf>
    <xf numFmtId="0" fontId="0" fillId="13" borderId="42" xfId="0" applyFill="1" applyBorder="1" applyAlignment="1" applyProtection="1">
      <alignment horizontal="center" vertical="center"/>
    </xf>
    <xf numFmtId="0" fontId="0" fillId="13" borderId="43" xfId="0" applyFill="1" applyBorder="1" applyAlignment="1" applyProtection="1">
      <alignment horizontal="center" vertical="center"/>
    </xf>
    <xf numFmtId="0" fontId="10" fillId="0" borderId="25" xfId="33" applyFont="1" applyBorder="1" applyAlignment="1" applyProtection="1">
      <alignment horizontal="left" vertical="center" wrapText="1"/>
      <protection locked="0"/>
    </xf>
    <xf numFmtId="0" fontId="10" fillId="0" borderId="1" xfId="33" applyFont="1" applyBorder="1" applyAlignment="1" applyProtection="1">
      <alignment horizontal="left" vertical="center" wrapText="1"/>
      <protection locked="0"/>
    </xf>
    <xf numFmtId="0" fontId="10" fillId="0" borderId="2" xfId="33" applyFont="1" applyBorder="1" applyAlignment="1" applyProtection="1">
      <alignment horizontal="left" vertical="center" wrapText="1"/>
      <protection locked="0"/>
    </xf>
    <xf numFmtId="0" fontId="0" fillId="13" borderId="21" xfId="0" applyFill="1" applyBorder="1" applyAlignment="1" applyProtection="1">
      <alignment horizontal="center" vertical="center"/>
    </xf>
    <xf numFmtId="0" fontId="0" fillId="13" borderId="15" xfId="0" applyFill="1" applyBorder="1" applyAlignment="1" applyProtection="1">
      <alignment horizontal="center" vertical="center"/>
    </xf>
    <xf numFmtId="0" fontId="11" fillId="13" borderId="25" xfId="0" applyFont="1" applyFill="1" applyBorder="1" applyAlignment="1" applyProtection="1">
      <alignment horizontal="center" vertical="center" wrapText="1"/>
    </xf>
    <xf numFmtId="0" fontId="11" fillId="13" borderId="1" xfId="0" applyFont="1" applyFill="1" applyBorder="1" applyAlignment="1" applyProtection="1">
      <alignment horizontal="center" vertical="center"/>
    </xf>
    <xf numFmtId="0" fontId="11" fillId="13" borderId="116" xfId="0" applyFont="1" applyFill="1" applyBorder="1" applyAlignment="1" applyProtection="1">
      <alignment horizontal="center" vertical="center"/>
    </xf>
    <xf numFmtId="0" fontId="10" fillId="0" borderId="101" xfId="0" applyFont="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10" fillId="0" borderId="102" xfId="0" applyFont="1" applyBorder="1" applyAlignment="1" applyProtection="1">
      <alignment vertical="center" wrapText="1"/>
      <protection locked="0"/>
    </xf>
    <xf numFmtId="0" fontId="10" fillId="0" borderId="109" xfId="0" applyFont="1" applyBorder="1" applyAlignment="1" applyProtection="1">
      <alignment vertical="center" wrapText="1"/>
      <protection locked="0"/>
    </xf>
    <xf numFmtId="0" fontId="10" fillId="0" borderId="103" xfId="0" applyFont="1" applyBorder="1" applyAlignment="1" applyProtection="1">
      <alignment vertical="center" wrapText="1"/>
      <protection locked="0"/>
    </xf>
    <xf numFmtId="0" fontId="0" fillId="15" borderId="19" xfId="0" applyFill="1" applyBorder="1" applyAlignment="1" applyProtection="1">
      <alignment horizontal="center" vertical="center" wrapText="1"/>
    </xf>
    <xf numFmtId="0" fontId="0" fillId="15" borderId="104" xfId="0" applyFill="1" applyBorder="1" applyAlignment="1" applyProtection="1">
      <alignment horizontal="center" vertical="center" wrapText="1"/>
    </xf>
    <xf numFmtId="0" fontId="0" fillId="0" borderId="119" xfId="0" applyBorder="1" applyAlignment="1" applyProtection="1">
      <alignment horizontal="center" vertical="center"/>
    </xf>
    <xf numFmtId="0" fontId="0" fillId="0" borderId="105" xfId="0" applyBorder="1" applyAlignment="1" applyProtection="1">
      <alignment horizontal="center" vertical="center"/>
    </xf>
    <xf numFmtId="0" fontId="10" fillId="12" borderId="80" xfId="0" applyFont="1" applyFill="1" applyBorder="1" applyAlignment="1" applyProtection="1">
      <alignment horizontal="center" vertical="center" wrapText="1"/>
      <protection locked="0"/>
    </xf>
    <xf numFmtId="0" fontId="10" fillId="12" borderId="42" xfId="0" applyFont="1" applyFill="1" applyBorder="1" applyAlignment="1" applyProtection="1">
      <alignment horizontal="center" vertical="center" wrapText="1"/>
      <protection locked="0"/>
    </xf>
    <xf numFmtId="0" fontId="10" fillId="12" borderId="81" xfId="0" applyFont="1" applyFill="1" applyBorder="1" applyAlignment="1" applyProtection="1">
      <alignment horizontal="center" vertical="center" wrapText="1"/>
      <protection locked="0"/>
    </xf>
    <xf numFmtId="0" fontId="10" fillId="12" borderId="102" xfId="0" applyFont="1" applyFill="1" applyBorder="1" applyAlignment="1" applyProtection="1">
      <alignment horizontal="center" vertical="center" wrapText="1"/>
      <protection locked="0"/>
    </xf>
    <xf numFmtId="0" fontId="10" fillId="12" borderId="109" xfId="0" applyFont="1" applyFill="1" applyBorder="1" applyAlignment="1" applyProtection="1">
      <alignment horizontal="center" vertical="center" wrapText="1"/>
      <protection locked="0"/>
    </xf>
    <xf numFmtId="0" fontId="10" fillId="12" borderId="105" xfId="0" applyFont="1" applyFill="1" applyBorder="1" applyAlignment="1" applyProtection="1">
      <alignment horizontal="center" vertical="center" wrapText="1"/>
      <protection locked="0"/>
    </xf>
    <xf numFmtId="0" fontId="10" fillId="0" borderId="34" xfId="33" applyFont="1" applyBorder="1" applyAlignment="1" applyProtection="1">
      <alignment horizontal="left" vertical="center" wrapText="1"/>
      <protection locked="0"/>
    </xf>
    <xf numFmtId="0" fontId="10" fillId="0" borderId="91" xfId="33" applyFont="1" applyBorder="1" applyAlignment="1" applyProtection="1">
      <alignment horizontal="left" vertical="center" wrapText="1"/>
      <protection locked="0"/>
    </xf>
    <xf numFmtId="0" fontId="10" fillId="0" borderId="32" xfId="33" applyFont="1" applyBorder="1" applyAlignment="1" applyProtection="1">
      <alignment horizontal="left" vertical="center" wrapText="1"/>
      <protection locked="0"/>
    </xf>
    <xf numFmtId="0" fontId="0" fillId="16" borderId="51" xfId="0" applyFill="1" applyBorder="1" applyAlignment="1" applyProtection="1">
      <alignment horizontal="center" vertical="center"/>
    </xf>
    <xf numFmtId="0" fontId="0" fillId="16" borderId="22" xfId="0" applyFill="1" applyBorder="1" applyAlignment="1" applyProtection="1">
      <alignment horizontal="center" vertical="center"/>
    </xf>
    <xf numFmtId="0" fontId="0" fillId="16" borderId="23" xfId="0" applyFill="1" applyBorder="1" applyAlignment="1" applyProtection="1">
      <alignment horizontal="center" vertical="center"/>
    </xf>
    <xf numFmtId="0" fontId="7" fillId="13" borderId="7" xfId="33" applyFont="1" applyFill="1" applyBorder="1" applyAlignment="1" applyProtection="1">
      <alignment horizontal="center" vertical="center"/>
      <protection locked="0"/>
    </xf>
    <xf numFmtId="0" fontId="7" fillId="13" borderId="1" xfId="33" applyFont="1" applyFill="1" applyBorder="1" applyAlignment="1" applyProtection="1">
      <alignment horizontal="center" vertical="center"/>
      <protection locked="0"/>
    </xf>
    <xf numFmtId="0" fontId="6" fillId="13" borderId="25" xfId="33" applyFont="1" applyFill="1" applyBorder="1" applyAlignment="1" applyProtection="1">
      <alignment horizontal="center" vertical="center"/>
    </xf>
    <xf numFmtId="0" fontId="6" fillId="13" borderId="2" xfId="33" applyFont="1" applyFill="1" applyBorder="1" applyAlignment="1" applyProtection="1">
      <alignment horizontal="center" vertical="center"/>
    </xf>
    <xf numFmtId="0" fontId="9" fillId="0" borderId="48" xfId="33" applyFont="1" applyBorder="1" applyAlignment="1" applyProtection="1">
      <alignment horizontal="left" vertical="center" wrapText="1"/>
      <protection locked="0"/>
    </xf>
    <xf numFmtId="0" fontId="9" fillId="0" borderId="9" xfId="33" applyFont="1" applyBorder="1" applyAlignment="1" applyProtection="1">
      <alignment horizontal="left" vertical="center" wrapText="1"/>
      <protection locked="0"/>
    </xf>
    <xf numFmtId="0" fontId="9" fillId="0" borderId="126" xfId="33" applyFont="1" applyBorder="1" applyAlignment="1" applyProtection="1">
      <alignment horizontal="left" vertical="center" wrapText="1"/>
      <protection locked="0"/>
    </xf>
    <xf numFmtId="0" fontId="9" fillId="17" borderId="127" xfId="33" applyFont="1" applyFill="1" applyBorder="1" applyAlignment="1" applyProtection="1">
      <alignment horizontal="center" vertical="center"/>
      <protection locked="0"/>
    </xf>
    <xf numFmtId="0" fontId="9" fillId="17" borderId="126" xfId="33" applyFont="1" applyFill="1" applyBorder="1" applyAlignment="1" applyProtection="1">
      <alignment horizontal="center" vertical="center"/>
      <protection locked="0"/>
    </xf>
    <xf numFmtId="0" fontId="9" fillId="0" borderId="127" xfId="33" applyFont="1" applyBorder="1" applyAlignment="1" applyProtection="1">
      <alignment horizontal="center" vertical="center"/>
      <protection locked="0"/>
    </xf>
    <xf numFmtId="0" fontId="9" fillId="0" borderId="126" xfId="33" applyFont="1" applyBorder="1" applyAlignment="1" applyProtection="1">
      <alignment horizontal="center" vertical="center"/>
      <protection locked="0"/>
    </xf>
    <xf numFmtId="0" fontId="9" fillId="0" borderId="48" xfId="33" applyFont="1" applyBorder="1" applyAlignment="1" applyProtection="1">
      <alignment horizontal="left" vertical="center"/>
      <protection locked="0"/>
    </xf>
    <xf numFmtId="0" fontId="9" fillId="0" borderId="9" xfId="33" applyFont="1" applyBorder="1" applyAlignment="1" applyProtection="1">
      <alignment horizontal="left" vertical="center"/>
      <protection locked="0"/>
    </xf>
    <xf numFmtId="0" fontId="9" fillId="0" borderId="126" xfId="33" applyFont="1" applyBorder="1" applyAlignment="1" applyProtection="1">
      <alignment horizontal="left" vertical="center"/>
      <protection locked="0"/>
    </xf>
    <xf numFmtId="0" fontId="9" fillId="0" borderId="129" xfId="33" applyFont="1" applyBorder="1" applyAlignment="1" applyProtection="1">
      <alignment horizontal="left" vertical="center"/>
      <protection locked="0"/>
    </xf>
    <xf numFmtId="0" fontId="9" fillId="0" borderId="130" xfId="33" applyFont="1" applyBorder="1" applyAlignment="1" applyProtection="1">
      <alignment horizontal="left" vertical="center"/>
      <protection locked="0"/>
    </xf>
    <xf numFmtId="0" fontId="9" fillId="0" borderId="131" xfId="33" applyFont="1" applyBorder="1" applyAlignment="1" applyProtection="1">
      <alignment horizontal="left" vertical="center"/>
      <protection locked="0"/>
    </xf>
    <xf numFmtId="9" fontId="9" fillId="17" borderId="132" xfId="33" applyNumberFormat="1" applyFont="1" applyFill="1" applyBorder="1" applyAlignment="1" applyProtection="1">
      <alignment horizontal="center" vertical="center"/>
      <protection locked="0"/>
    </xf>
    <xf numFmtId="0" fontId="9" fillId="17" borderId="131" xfId="33" applyFont="1" applyFill="1" applyBorder="1" applyAlignment="1" applyProtection="1">
      <alignment horizontal="center" vertical="center"/>
      <protection locked="0"/>
    </xf>
    <xf numFmtId="0" fontId="9" fillId="0" borderId="132" xfId="33" applyFont="1" applyBorder="1" applyAlignment="1" applyProtection="1">
      <alignment horizontal="center" vertical="center"/>
      <protection locked="0"/>
    </xf>
    <xf numFmtId="0" fontId="9" fillId="0" borderId="131" xfId="33" applyFont="1" applyBorder="1" applyAlignment="1" applyProtection="1">
      <alignment horizontal="center" vertical="center"/>
      <protection locked="0"/>
    </xf>
    <xf numFmtId="0" fontId="9" fillId="17" borderId="132" xfId="33" applyFont="1" applyFill="1" applyBorder="1" applyAlignment="1" applyProtection="1">
      <alignment horizontal="center" vertical="center"/>
      <protection locked="0"/>
    </xf>
    <xf numFmtId="14" fontId="9" fillId="17" borderId="127" xfId="33" applyNumberFormat="1" applyFont="1" applyFill="1" applyBorder="1" applyAlignment="1" applyProtection="1">
      <alignment horizontal="center" vertical="center"/>
      <protection locked="0"/>
    </xf>
    <xf numFmtId="0" fontId="9" fillId="0" borderId="62" xfId="33" applyFont="1" applyBorder="1" applyAlignment="1" applyProtection="1">
      <alignment horizontal="center" vertical="center"/>
      <protection locked="0"/>
    </xf>
    <xf numFmtId="0" fontId="9" fillId="0" borderId="10" xfId="33" applyFont="1" applyBorder="1" applyAlignment="1" applyProtection="1">
      <alignment horizontal="center" vertical="center"/>
      <protection locked="0"/>
    </xf>
    <xf numFmtId="0" fontId="9" fillId="0" borderId="134" xfId="33" applyFont="1" applyBorder="1" applyAlignment="1" applyProtection="1">
      <alignment horizontal="center" vertical="center"/>
      <protection locked="0"/>
    </xf>
    <xf numFmtId="0" fontId="9" fillId="17" borderId="135" xfId="33" applyFont="1" applyFill="1" applyBorder="1" applyAlignment="1" applyProtection="1">
      <alignment horizontal="center" vertical="center"/>
      <protection locked="0"/>
    </xf>
    <xf numFmtId="0" fontId="9" fillId="17" borderId="134" xfId="33" applyFont="1" applyFill="1" applyBorder="1" applyAlignment="1" applyProtection="1">
      <alignment horizontal="center" vertical="center"/>
      <protection locked="0"/>
    </xf>
    <xf numFmtId="0" fontId="9" fillId="0" borderId="135" xfId="33" applyFont="1" applyBorder="1" applyAlignment="1" applyProtection="1">
      <alignment horizontal="center" vertical="center"/>
      <protection locked="0"/>
    </xf>
    <xf numFmtId="0" fontId="0" fillId="0" borderId="80" xfId="0" applyBorder="1" applyAlignment="1" applyProtection="1">
      <alignment horizontal="center" vertical="center"/>
    </xf>
    <xf numFmtId="0" fontId="0" fillId="0" borderId="81" xfId="0" applyBorder="1" applyAlignment="1" applyProtection="1">
      <alignment horizontal="center" vertical="center"/>
    </xf>
    <xf numFmtId="0" fontId="0" fillId="0" borderId="37" xfId="0" applyBorder="1" applyAlignment="1" applyProtection="1">
      <alignment horizontal="center" vertical="center"/>
    </xf>
    <xf numFmtId="0" fontId="0" fillId="0" borderId="36" xfId="0" applyBorder="1" applyAlignment="1" applyProtection="1">
      <alignment horizontal="center" vertical="center"/>
    </xf>
    <xf numFmtId="0" fontId="0" fillId="16" borderId="25" xfId="0" applyFill="1" applyBorder="1" applyAlignment="1" applyProtection="1">
      <alignment horizontal="right" vertical="center"/>
    </xf>
    <xf numFmtId="0" fontId="0" fillId="16" borderId="1" xfId="0" applyFill="1" applyBorder="1" applyAlignment="1" applyProtection="1">
      <alignment horizontal="right" vertical="center"/>
    </xf>
    <xf numFmtId="0" fontId="0" fillId="16" borderId="1" xfId="0" applyFill="1" applyBorder="1" applyAlignment="1" applyProtection="1">
      <alignment horizontal="center" vertical="center"/>
      <protection locked="0"/>
    </xf>
    <xf numFmtId="0" fontId="0" fillId="16" borderId="2" xfId="0" applyFill="1" applyBorder="1" applyAlignment="1" applyProtection="1">
      <alignment horizontal="center" vertical="center"/>
      <protection locked="0"/>
    </xf>
    <xf numFmtId="0" fontId="0" fillId="16" borderId="25" xfId="0" applyFill="1" applyBorder="1" applyAlignment="1" applyProtection="1">
      <alignment horizontal="center" vertical="center"/>
    </xf>
    <xf numFmtId="0" fontId="0" fillId="16" borderId="1" xfId="0" applyFill="1" applyBorder="1" applyAlignment="1" applyProtection="1">
      <alignment horizontal="center" vertical="center"/>
    </xf>
    <xf numFmtId="0" fontId="0" fillId="16" borderId="2" xfId="0" applyFill="1" applyBorder="1" applyAlignment="1" applyProtection="1">
      <alignment horizontal="center" vertical="center"/>
    </xf>
    <xf numFmtId="10" fontId="0" fillId="0" borderId="15" xfId="0" applyNumberFormat="1" applyBorder="1" applyAlignment="1" applyProtection="1">
      <alignment horizontal="center" vertical="center"/>
      <protection locked="0"/>
    </xf>
    <xf numFmtId="0" fontId="0" fillId="16" borderId="15" xfId="0" applyFill="1" applyBorder="1" applyAlignment="1" applyProtection="1">
      <alignment horizontal="center" vertical="center"/>
    </xf>
    <xf numFmtId="0" fontId="9" fillId="0" borderId="80"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9" fillId="0" borderId="81" xfId="0" applyFont="1" applyBorder="1" applyAlignment="1" applyProtection="1">
      <alignment horizontal="center" vertical="center" wrapText="1"/>
      <protection locked="0"/>
    </xf>
    <xf numFmtId="0" fontId="9" fillId="0" borderId="10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9" fillId="0" borderId="102" xfId="0" applyFont="1" applyBorder="1" applyAlignment="1" applyProtection="1">
      <alignment horizontal="center" vertical="center" wrapText="1"/>
      <protection locked="0"/>
    </xf>
    <xf numFmtId="0" fontId="9" fillId="0" borderId="109"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0" fillId="0" borderId="61"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10" fontId="0" fillId="13" borderId="61" xfId="0" applyNumberFormat="1" applyFill="1" applyBorder="1" applyAlignment="1" applyProtection="1">
      <alignment horizontal="center" vertical="center"/>
      <protection locked="0"/>
    </xf>
    <xf numFmtId="10" fontId="0" fillId="13" borderId="60" xfId="0" applyNumberFormat="1" applyFill="1" applyBorder="1" applyAlignment="1" applyProtection="1">
      <alignment horizontal="center" vertical="center"/>
      <protection locked="0"/>
    </xf>
    <xf numFmtId="0" fontId="0" fillId="13" borderId="107" xfId="0" applyFill="1" applyBorder="1" applyAlignment="1" applyProtection="1">
      <alignment horizontal="center" vertical="center" wrapText="1"/>
    </xf>
    <xf numFmtId="0" fontId="0" fillId="0" borderId="87" xfId="0" applyBorder="1" applyAlignment="1" applyProtection="1">
      <alignment horizontal="center" vertical="center"/>
      <protection locked="0"/>
    </xf>
    <xf numFmtId="0" fontId="0" fillId="0" borderId="139"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10" fontId="0" fillId="13" borderId="87" xfId="0" applyNumberFormat="1" applyFill="1" applyBorder="1" applyAlignment="1" applyProtection="1">
      <alignment horizontal="center" vertical="center"/>
      <protection locked="0"/>
    </xf>
    <xf numFmtId="10" fontId="0" fillId="13" borderId="86" xfId="0" applyNumberFormat="1" applyFill="1" applyBorder="1" applyAlignment="1" applyProtection="1">
      <alignment horizontal="center" vertical="center"/>
      <protection locked="0"/>
    </xf>
    <xf numFmtId="0" fontId="0" fillId="13" borderId="107" xfId="0" applyFill="1" applyBorder="1" applyAlignment="1" applyProtection="1">
      <alignment horizontal="center" vertical="center"/>
    </xf>
    <xf numFmtId="0" fontId="0" fillId="13" borderId="80" xfId="0" applyFill="1" applyBorder="1" applyAlignment="1" applyProtection="1">
      <alignment horizontal="center" vertical="center"/>
    </xf>
    <xf numFmtId="0" fontId="0" fillId="4" borderId="80" xfId="0" applyFill="1" applyBorder="1" applyAlignment="1" applyProtection="1">
      <alignment horizontal="center" vertical="center"/>
    </xf>
    <xf numFmtId="0" fontId="0" fillId="4" borderId="81" xfId="0" applyFill="1" applyBorder="1" applyAlignment="1" applyProtection="1">
      <alignment horizontal="center" vertical="center"/>
    </xf>
    <xf numFmtId="0" fontId="0" fillId="0" borderId="142" xfId="0" applyBorder="1" applyAlignment="1" applyProtection="1">
      <alignment horizontal="center" vertical="center"/>
      <protection locked="0"/>
    </xf>
    <xf numFmtId="0" fontId="0" fillId="0" borderId="143" xfId="0" applyBorder="1" applyAlignment="1" applyProtection="1">
      <alignment horizontal="center" vertical="center"/>
      <protection locked="0"/>
    </xf>
    <xf numFmtId="0" fontId="0" fillId="4" borderId="142" xfId="0" applyFill="1" applyBorder="1" applyAlignment="1" applyProtection="1">
      <alignment horizontal="center" vertical="center"/>
      <protection locked="0"/>
    </xf>
    <xf numFmtId="0" fontId="0" fillId="4" borderId="140" xfId="0" applyFill="1" applyBorder="1" applyAlignment="1" applyProtection="1">
      <alignment horizontal="center" vertical="center"/>
      <protection locked="0"/>
    </xf>
    <xf numFmtId="0" fontId="0" fillId="4" borderId="143" xfId="0" applyFill="1" applyBorder="1" applyAlignment="1" applyProtection="1">
      <alignment horizontal="center" vertical="center"/>
      <protection locked="0"/>
    </xf>
    <xf numFmtId="0" fontId="0" fillId="4" borderId="112" xfId="0" applyFill="1"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10" fontId="0" fillId="13" borderId="90" xfId="0" applyNumberFormat="1" applyFill="1" applyBorder="1" applyAlignment="1" applyProtection="1">
      <alignment horizontal="center" vertical="center"/>
      <protection locked="0"/>
    </xf>
    <xf numFmtId="10" fontId="0" fillId="13" borderId="88" xfId="0" applyNumberFormat="1" applyFill="1" applyBorder="1" applyAlignment="1" applyProtection="1">
      <alignment horizontal="center" vertical="center"/>
      <protection locked="0"/>
    </xf>
    <xf numFmtId="0" fontId="7" fillId="4" borderId="109" xfId="0" applyFont="1" applyFill="1" applyBorder="1" applyAlignment="1" applyProtection="1">
      <alignment horizontal="center" vertical="center"/>
    </xf>
    <xf numFmtId="0" fontId="7" fillId="4" borderId="105" xfId="0" applyFont="1" applyFill="1" applyBorder="1" applyAlignment="1" applyProtection="1">
      <alignment horizontal="center" vertical="center"/>
    </xf>
    <xf numFmtId="0" fontId="0" fillId="4" borderId="108" xfId="0" applyFill="1" applyBorder="1" applyAlignment="1" applyProtection="1">
      <alignment horizontal="center" vertical="center"/>
    </xf>
    <xf numFmtId="165" fontId="0" fillId="4" borderId="108" xfId="0" applyNumberFormat="1" applyFill="1" applyBorder="1" applyAlignment="1" applyProtection="1">
      <alignment horizontal="center" vertical="center"/>
    </xf>
    <xf numFmtId="0" fontId="7" fillId="16" borderId="108" xfId="0" applyFont="1" applyFill="1" applyBorder="1" applyAlignment="1" applyProtection="1">
      <alignment horizontal="center" vertical="center"/>
    </xf>
    <xf numFmtId="165" fontId="7" fillId="16" borderId="108" xfId="0" applyNumberFormat="1" applyFont="1" applyFill="1" applyBorder="1" applyAlignment="1" applyProtection="1">
      <alignment horizontal="center" vertical="center"/>
    </xf>
    <xf numFmtId="0" fontId="9" fillId="0" borderId="145" xfId="33" applyFont="1" applyBorder="1" applyAlignment="1" applyProtection="1">
      <alignment horizontal="center" vertical="center"/>
      <protection locked="0"/>
    </xf>
    <xf numFmtId="0" fontId="9" fillId="0" borderId="144" xfId="33"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2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0" fillId="0" borderId="102" xfId="0" applyBorder="1" applyAlignment="1">
      <alignment horizontal="left"/>
    </xf>
    <xf numFmtId="0" fontId="0" fillId="0" borderId="109" xfId="0" applyBorder="1" applyAlignment="1">
      <alignment horizontal="left"/>
    </xf>
    <xf numFmtId="0" fontId="0" fillId="0" borderId="105" xfId="0" applyBorder="1" applyAlignment="1">
      <alignment horizontal="left"/>
    </xf>
  </cellXfs>
  <cellStyles count="163">
    <cellStyle name="cf1" xfId="38"/>
    <cellStyle name="cf2" xfId="39"/>
    <cellStyle name="cf3" xfId="40"/>
    <cellStyle name="cf4" xfId="41"/>
    <cellStyle name="cf5" xfId="42"/>
    <cellStyle name="cf6" xfId="43"/>
    <cellStyle name="cf7" xfId="44"/>
    <cellStyle name="cf8" xfId="45"/>
    <cellStyle name="Comma" xfId="46"/>
    <cellStyle name="Comma [0]" xfId="47"/>
    <cellStyle name="ConditionalStyle_1" xfId="48"/>
    <cellStyle name="Currency" xfId="49"/>
    <cellStyle name="Currency [0]" xfId="50"/>
    <cellStyle name="Currency_protocollo def bis.xls" xfId="51"/>
    <cellStyle name="Euro" xfId="1"/>
    <cellStyle name="Euro 2" xfId="53"/>
    <cellStyle name="Euro 2 2" xfId="54"/>
    <cellStyle name="Euro 3" xfId="55"/>
    <cellStyle name="Euro 3 2" xfId="56"/>
    <cellStyle name="Euro 4" xfId="57"/>
    <cellStyle name="Euro 5" xfId="52"/>
    <cellStyle name="Excel Built-in Normal" xfId="58"/>
    <cellStyle name="Excel Built-in Normal 1" xfId="59"/>
    <cellStyle name="Excel Built-in Percent" xfId="60"/>
    <cellStyle name="Excel_CondFormat_1_1_1" xfId="61"/>
    <cellStyle name="Heading" xfId="62"/>
    <cellStyle name="Heading1" xfId="63"/>
    <cellStyle name="Migliaia" xfId="2" builtinId="3"/>
    <cellStyle name="Migliaia [0] 2" xfId="3"/>
    <cellStyle name="Migliaia [0] 2 2" xfId="25"/>
    <cellStyle name="Migliaia [0] 2 2 2" xfId="157"/>
    <cellStyle name="Migliaia [0] 2 3" xfId="148"/>
    <cellStyle name="Migliaia 10" xfId="32"/>
    <cellStyle name="Migliaia 10 2" xfId="162"/>
    <cellStyle name="Migliaia 11" xfId="147"/>
    <cellStyle name="Migliaia 12" xfId="153"/>
    <cellStyle name="Migliaia 2" xfId="21"/>
    <cellStyle name="Migliaia 2 2" xfId="30"/>
    <cellStyle name="Migliaia 2 2 2" xfId="65"/>
    <cellStyle name="Migliaia 2 2 3" xfId="64"/>
    <cellStyle name="Migliaia 2 2 4" xfId="160"/>
    <cellStyle name="Migliaia 2 3" xfId="66"/>
    <cellStyle name="Migliaia 2 3 2" xfId="67"/>
    <cellStyle name="Migliaia 2 3 2 2" xfId="68"/>
    <cellStyle name="Migliaia 2 3 2 3" xfId="69"/>
    <cellStyle name="Migliaia 2 3 2 4" xfId="70"/>
    <cellStyle name="Migliaia 2 3 3" xfId="71"/>
    <cellStyle name="Migliaia 2 3 4" xfId="72"/>
    <cellStyle name="Migliaia 2 3 5" xfId="73"/>
    <cellStyle name="Migliaia 2 4" xfId="74"/>
    <cellStyle name="Migliaia 2 4 2" xfId="75"/>
    <cellStyle name="Migliaia 2 4 3" xfId="76"/>
    <cellStyle name="Migliaia 2 4 4" xfId="77"/>
    <cellStyle name="Migliaia 2 5" xfId="78"/>
    <cellStyle name="Migliaia 2 6" xfId="79"/>
    <cellStyle name="Migliaia 2 7" xfId="80"/>
    <cellStyle name="Migliaia 2 8" xfId="154"/>
    <cellStyle name="Migliaia 3" xfId="15"/>
    <cellStyle name="Migliaia 3 2" xfId="82"/>
    <cellStyle name="Migliaia 3 3" xfId="83"/>
    <cellStyle name="Migliaia 3 4" xfId="84"/>
    <cellStyle name="Migliaia 3 5" xfId="81"/>
    <cellStyle name="Migliaia 3 6" xfId="152"/>
    <cellStyle name="Migliaia 4" xfId="14"/>
    <cellStyle name="Migliaia 4 2" xfId="85"/>
    <cellStyle name="Migliaia 4 3" xfId="151"/>
    <cellStyle name="Migliaia 5" xfId="24"/>
    <cellStyle name="Migliaia 5 2" xfId="156"/>
    <cellStyle name="Migliaia 6" xfId="26"/>
    <cellStyle name="Migliaia 6 2" xfId="158"/>
    <cellStyle name="Migliaia 7" xfId="23"/>
    <cellStyle name="Migliaia 7 2" xfId="155"/>
    <cellStyle name="Migliaia 8" xfId="10"/>
    <cellStyle name="Migliaia 8 2" xfId="150"/>
    <cellStyle name="Migliaia 9" xfId="31"/>
    <cellStyle name="Migliaia 9 2" xfId="161"/>
    <cellStyle name="Normale" xfId="0" builtinId="0"/>
    <cellStyle name="Normale 10" xfId="86"/>
    <cellStyle name="Normale 11" xfId="87"/>
    <cellStyle name="Normale 12" xfId="88"/>
    <cellStyle name="Normale 13" xfId="34"/>
    <cellStyle name="Normale 14" xfId="89"/>
    <cellStyle name="Normale 15" xfId="37"/>
    <cellStyle name="Normale 2" xfId="4"/>
    <cellStyle name="Normale 2 2" xfId="20"/>
    <cellStyle name="Normale 2 2 2" xfId="29"/>
    <cellStyle name="Normale 2 2 2 2" xfId="93"/>
    <cellStyle name="Normale 2 2 2 3" xfId="92"/>
    <cellStyle name="Normale 2 2 3" xfId="94"/>
    <cellStyle name="Normale 2 2 4" xfId="91"/>
    <cellStyle name="Normale 2 3" xfId="16"/>
    <cellStyle name="Normale 2 3 2" xfId="95"/>
    <cellStyle name="Normale 2 4" xfId="11"/>
    <cellStyle name="Normale 2 4 2" xfId="97"/>
    <cellStyle name="Normale 2 4 3" xfId="96"/>
    <cellStyle name="Normale 2 5" xfId="90"/>
    <cellStyle name="Normale 3" xfId="5"/>
    <cellStyle name="Normale 3 2" xfId="22"/>
    <cellStyle name="Normale 3 2 2" xfId="99"/>
    <cellStyle name="Normale 3 2 2 2" xfId="100"/>
    <cellStyle name="Normale 3 2 3" xfId="101"/>
    <cellStyle name="Normale 3 2 4" xfId="102"/>
    <cellStyle name="Normale 3 2 5" xfId="103"/>
    <cellStyle name="Normale 3 2 6" xfId="98"/>
    <cellStyle name="Normale 3 3" xfId="104"/>
    <cellStyle name="Normale 3 4" xfId="105"/>
    <cellStyle name="Normale 3 5" xfId="106"/>
    <cellStyle name="Normale 4" xfId="6"/>
    <cellStyle name="Normale 4 2" xfId="107"/>
    <cellStyle name="Normale 5" xfId="7"/>
    <cellStyle name="Normale 5 2" xfId="17"/>
    <cellStyle name="Normale 5 3" xfId="12"/>
    <cellStyle name="Normale 6" xfId="19"/>
    <cellStyle name="Normale 6 2" xfId="28"/>
    <cellStyle name="Normale 6 3" xfId="108"/>
    <cellStyle name="Normale 7" xfId="109"/>
    <cellStyle name="Normale 7 2" xfId="110"/>
    <cellStyle name="Normale 8" xfId="36"/>
    <cellStyle name="Normale 9" xfId="111"/>
    <cellStyle name="Normale_OBJ_rev09 2 3" xfId="33"/>
    <cellStyle name="Percent" xfId="112"/>
    <cellStyle name="Percentuale 2" xfId="113"/>
    <cellStyle name="Percentuale 2 2" xfId="114"/>
    <cellStyle name="Percentuale 2 3" xfId="115"/>
    <cellStyle name="Percentuale 3" xfId="116"/>
    <cellStyle name="Percentuale 3 2" xfId="117"/>
    <cellStyle name="Percentuale 3 2 2" xfId="118"/>
    <cellStyle name="Percentuale 3 3" xfId="119"/>
    <cellStyle name="Percentuale 3 4" xfId="120"/>
    <cellStyle name="Percentuale 4" xfId="121"/>
    <cellStyle name="Percentuale 4 2" xfId="122"/>
    <cellStyle name="Percentuale 5" xfId="123"/>
    <cellStyle name="Percentuale 6" xfId="124"/>
    <cellStyle name="Percentuale 7" xfId="35"/>
    <cellStyle name="Result" xfId="125"/>
    <cellStyle name="Result2" xfId="126"/>
    <cellStyle name="TableStyleLight1" xfId="127"/>
    <cellStyle name="TableStyleLight1 2" xfId="128"/>
    <cellStyle name="Testo descrittivo 2" xfId="129"/>
    <cellStyle name="Valuta" xfId="9" builtinId="4"/>
    <cellStyle name="Valuta 2" xfId="27"/>
    <cellStyle name="Valuta 2 2" xfId="131"/>
    <cellStyle name="Valuta 2 2 2" xfId="132"/>
    <cellStyle name="Valuta 2 3" xfId="133"/>
    <cellStyle name="Valuta 2 4" xfId="130"/>
    <cellStyle name="Valuta 2 5" xfId="159"/>
    <cellStyle name="Valuta 3" xfId="134"/>
    <cellStyle name="Valuta 3 2" xfId="135"/>
    <cellStyle name="Valuta 3 2 2" xfId="136"/>
    <cellStyle name="Valuta 3 3" xfId="137"/>
    <cellStyle name="Valuta 3 4" xfId="138"/>
    <cellStyle name="Valuta 4" xfId="139"/>
    <cellStyle name="Valuta 4 2" xfId="140"/>
    <cellStyle name="Valuta 5" xfId="141"/>
    <cellStyle name="Valuta 5 2" xfId="145"/>
    <cellStyle name="Valuta 6" xfId="142"/>
    <cellStyle name="Valuta 6 2" xfId="146"/>
    <cellStyle name="Valuta 7" xfId="149"/>
    <cellStyle name="Währung" xfId="8"/>
    <cellStyle name="Währung 2" xfId="18"/>
    <cellStyle name="Währung 2 2" xfId="143"/>
    <cellStyle name="Währung 3" xfId="13"/>
    <cellStyle name="Währung 4" xfId="144"/>
  </cellStyles>
  <dxfs count="2">
    <dxf>
      <font>
        <condense val="0"/>
        <extend val="0"/>
        <color indexed="22"/>
      </font>
      <fill>
        <patternFill>
          <bgColor indexed="22"/>
        </patternFill>
      </fill>
    </dxf>
    <dxf>
      <font>
        <condense val="0"/>
        <extend val="0"/>
        <color indexed="10"/>
      </font>
      <fill>
        <patternFill>
          <bgColor indexed="1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Elisabetta\Temporary%20Internet%20Files\OLK7\OBJ_rev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_cop"/>
      <sheetName val="m_obj"/>
      <sheetName val="db1"/>
      <sheetName val="Cop"/>
    </sheetNames>
    <sheetDataSet>
      <sheetData sheetId="0"/>
      <sheetData sheetId="1"/>
      <sheetData sheetId="2">
        <row r="2">
          <cell r="B2" t="str">
            <v>AREA 1 PROVA</v>
          </cell>
          <cell r="C2" t="str">
            <v>Nome e cognome</v>
          </cell>
          <cell r="E2" t="str">
            <v>SVIL</v>
          </cell>
        </row>
        <row r="3">
          <cell r="E3" t="str">
            <v>S</v>
          </cell>
        </row>
        <row r="4">
          <cell r="E4" t="str">
            <v>PROC</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abSelected="1" topLeftCell="A10" zoomScaleNormal="100" zoomScaleSheetLayoutView="100" workbookViewId="0"/>
  </sheetViews>
  <sheetFormatPr defaultColWidth="9.140625" defaultRowHeight="12.95" customHeight="1"/>
  <cols>
    <col min="1" max="1" width="4.140625" customWidth="1"/>
    <col min="2" max="2" width="43.5703125" customWidth="1"/>
    <col min="3" max="3" width="12.85546875" customWidth="1"/>
    <col min="4" max="4" width="64.28515625" customWidth="1"/>
    <col min="5" max="5" width="51" style="58" customWidth="1"/>
    <col min="6" max="7" width="9.140625" style="57" hidden="1" customWidth="1"/>
    <col min="8" max="16384" width="9.140625" style="57"/>
  </cols>
  <sheetData>
    <row r="1" spans="1:5" s="56" customFormat="1" ht="29.25" customHeight="1">
      <c r="A1" s="1" t="s">
        <v>266</v>
      </c>
      <c r="B1" s="1" t="s">
        <v>269</v>
      </c>
      <c r="C1" s="1" t="s">
        <v>55</v>
      </c>
      <c r="D1" s="1" t="s">
        <v>268</v>
      </c>
      <c r="E1" s="55" t="s">
        <v>267</v>
      </c>
    </row>
    <row r="2" spans="1:5" ht="15" customHeight="1">
      <c r="A2">
        <v>1</v>
      </c>
      <c r="B2" t="s">
        <v>0</v>
      </c>
      <c r="C2">
        <v>1</v>
      </c>
      <c r="D2" t="s">
        <v>13</v>
      </c>
      <c r="E2" s="66" t="s">
        <v>392</v>
      </c>
    </row>
    <row r="3" spans="1:5" ht="18" customHeight="1">
      <c r="C3">
        <v>2</v>
      </c>
      <c r="D3" t="s">
        <v>14</v>
      </c>
      <c r="E3" s="66" t="s">
        <v>392</v>
      </c>
    </row>
    <row r="4" spans="1:5" ht="15" customHeight="1">
      <c r="C4">
        <v>3</v>
      </c>
      <c r="D4" t="s">
        <v>15</v>
      </c>
      <c r="E4" s="60" t="s">
        <v>391</v>
      </c>
    </row>
    <row r="5" spans="1:5" ht="15" customHeight="1">
      <c r="C5">
        <v>4</v>
      </c>
      <c r="D5" t="s">
        <v>16</v>
      </c>
      <c r="E5" s="60" t="s">
        <v>391</v>
      </c>
    </row>
    <row r="6" spans="1:5" ht="15" customHeight="1">
      <c r="C6">
        <v>5</v>
      </c>
      <c r="D6" t="s">
        <v>17</v>
      </c>
      <c r="E6" s="60" t="s">
        <v>323</v>
      </c>
    </row>
    <row r="7" spans="1:5" ht="15" customHeight="1">
      <c r="C7">
        <v>6</v>
      </c>
      <c r="D7" t="s">
        <v>18</v>
      </c>
      <c r="E7" s="60" t="s">
        <v>323</v>
      </c>
    </row>
    <row r="8" spans="1:5" ht="15" customHeight="1">
      <c r="C8">
        <v>7</v>
      </c>
      <c r="D8" t="s">
        <v>19</v>
      </c>
      <c r="E8" s="60" t="s">
        <v>393</v>
      </c>
    </row>
    <row r="9" spans="1:5" ht="12.75" customHeight="1">
      <c r="C9">
        <v>8</v>
      </c>
      <c r="D9" t="s">
        <v>20</v>
      </c>
      <c r="E9" s="60" t="s">
        <v>393</v>
      </c>
    </row>
    <row r="10" spans="1:5" ht="12.75" customHeight="1">
      <c r="C10">
        <v>11</v>
      </c>
      <c r="D10" t="s">
        <v>21</v>
      </c>
      <c r="E10" s="60" t="s">
        <v>393</v>
      </c>
    </row>
    <row r="11" spans="1:5" ht="12.95" customHeight="1">
      <c r="A11">
        <v>3</v>
      </c>
      <c r="B11" t="s">
        <v>1</v>
      </c>
      <c r="C11">
        <v>1</v>
      </c>
      <c r="D11" t="s">
        <v>22</v>
      </c>
      <c r="E11" s="61" t="s">
        <v>324</v>
      </c>
    </row>
    <row r="12" spans="1:5" ht="12.95" customHeight="1">
      <c r="C12">
        <v>2</v>
      </c>
      <c r="D12" t="s">
        <v>23</v>
      </c>
      <c r="E12" s="61" t="s">
        <v>324</v>
      </c>
    </row>
    <row r="13" spans="1:5" ht="12.95" customHeight="1">
      <c r="A13">
        <v>4</v>
      </c>
      <c r="B13" t="s">
        <v>2</v>
      </c>
      <c r="C13">
        <v>1</v>
      </c>
      <c r="D13" t="s">
        <v>24</v>
      </c>
      <c r="E13" s="60" t="s">
        <v>393</v>
      </c>
    </row>
    <row r="14" spans="1:5" ht="12.95" customHeight="1">
      <c r="C14">
        <v>2</v>
      </c>
      <c r="D14" t="s">
        <v>25</v>
      </c>
      <c r="E14" s="60" t="s">
        <v>393</v>
      </c>
    </row>
    <row r="15" spans="1:5" ht="12.95" customHeight="1">
      <c r="C15">
        <v>6</v>
      </c>
      <c r="D15" t="s">
        <v>27</v>
      </c>
      <c r="E15" s="60" t="s">
        <v>393</v>
      </c>
    </row>
    <row r="16" spans="1:5" ht="28.5" customHeight="1">
      <c r="A16">
        <v>5</v>
      </c>
      <c r="B16" s="2" t="s">
        <v>3</v>
      </c>
      <c r="C16">
        <v>1</v>
      </c>
      <c r="D16" t="s">
        <v>28</v>
      </c>
      <c r="E16" s="60" t="s">
        <v>393</v>
      </c>
    </row>
    <row r="17" spans="1:5" ht="12.95" customHeight="1">
      <c r="C17">
        <v>2</v>
      </c>
      <c r="D17" t="s">
        <v>29</v>
      </c>
      <c r="E17" s="60" t="s">
        <v>393</v>
      </c>
    </row>
    <row r="18" spans="1:5" ht="12.95" customHeight="1">
      <c r="A18">
        <v>6</v>
      </c>
      <c r="B18" t="s">
        <v>4</v>
      </c>
      <c r="C18">
        <v>1</v>
      </c>
      <c r="D18" t="s">
        <v>30</v>
      </c>
      <c r="E18" s="60" t="s">
        <v>393</v>
      </c>
    </row>
    <row r="19" spans="1:5" ht="12.95" customHeight="1">
      <c r="C19">
        <v>2</v>
      </c>
      <c r="D19" t="s">
        <v>31</v>
      </c>
      <c r="E19" s="60" t="s">
        <v>393</v>
      </c>
    </row>
    <row r="20" spans="1:5" ht="12.95" customHeight="1">
      <c r="A20">
        <v>8</v>
      </c>
      <c r="B20" t="s">
        <v>5</v>
      </c>
      <c r="C20">
        <v>1</v>
      </c>
      <c r="D20" t="s">
        <v>32</v>
      </c>
      <c r="E20" s="60" t="s">
        <v>323</v>
      </c>
    </row>
    <row r="21" spans="1:5" ht="12.95" customHeight="1">
      <c r="C21">
        <v>2</v>
      </c>
      <c r="D21" s="2" t="s">
        <v>33</v>
      </c>
      <c r="E21" s="60" t="s">
        <v>323</v>
      </c>
    </row>
    <row r="22" spans="1:5" ht="29.25" customHeight="1">
      <c r="A22">
        <v>9</v>
      </c>
      <c r="B22" s="2" t="s">
        <v>6</v>
      </c>
      <c r="C22">
        <v>1</v>
      </c>
      <c r="D22" t="s">
        <v>34</v>
      </c>
      <c r="E22" s="60" t="s">
        <v>323</v>
      </c>
    </row>
    <row r="23" spans="1:5" ht="29.25" customHeight="1">
      <c r="C23">
        <v>2</v>
      </c>
      <c r="D23" t="s">
        <v>35</v>
      </c>
      <c r="E23" s="60" t="s">
        <v>323</v>
      </c>
    </row>
    <row r="24" spans="1:5" ht="12.95" customHeight="1">
      <c r="C24">
        <v>3</v>
      </c>
      <c r="D24" t="s">
        <v>36</v>
      </c>
      <c r="E24" s="60" t="s">
        <v>323</v>
      </c>
    </row>
    <row r="25" spans="1:5" ht="12.95" customHeight="1">
      <c r="C25">
        <v>4</v>
      </c>
      <c r="D25" t="s">
        <v>37</v>
      </c>
      <c r="E25" s="60" t="s">
        <v>323</v>
      </c>
    </row>
    <row r="26" spans="1:5" ht="12.95" customHeight="1">
      <c r="C26">
        <v>7</v>
      </c>
      <c r="D26" t="s">
        <v>38</v>
      </c>
      <c r="E26" s="60"/>
    </row>
    <row r="27" spans="1:5" ht="12.95" customHeight="1">
      <c r="C27">
        <v>8</v>
      </c>
      <c r="D27" t="s">
        <v>39</v>
      </c>
      <c r="E27" s="60" t="s">
        <v>323</v>
      </c>
    </row>
    <row r="28" spans="1:5" ht="12.95" customHeight="1">
      <c r="A28">
        <v>10</v>
      </c>
      <c r="B28" t="s">
        <v>7</v>
      </c>
      <c r="C28">
        <v>2</v>
      </c>
      <c r="D28" t="s">
        <v>40</v>
      </c>
      <c r="E28" s="60" t="s">
        <v>323</v>
      </c>
    </row>
    <row r="29" spans="1:5" ht="12.95" customHeight="1">
      <c r="C29">
        <v>5</v>
      </c>
      <c r="D29" t="s">
        <v>41</v>
      </c>
      <c r="E29" s="60" t="s">
        <v>323</v>
      </c>
    </row>
    <row r="30" spans="1:5" ht="12.95" customHeight="1">
      <c r="A30">
        <v>12</v>
      </c>
      <c r="B30" t="s">
        <v>8</v>
      </c>
      <c r="C30">
        <v>1</v>
      </c>
      <c r="D30" t="s">
        <v>42</v>
      </c>
      <c r="E30" s="60" t="s">
        <v>394</v>
      </c>
    </row>
    <row r="31" spans="1:5" ht="12.95" customHeight="1">
      <c r="C31">
        <v>2</v>
      </c>
      <c r="D31" t="s">
        <v>43</v>
      </c>
      <c r="E31" s="60"/>
    </row>
    <row r="32" spans="1:5" ht="12.95" customHeight="1">
      <c r="C32">
        <v>3</v>
      </c>
      <c r="D32" t="s">
        <v>44</v>
      </c>
      <c r="E32" s="60" t="s">
        <v>394</v>
      </c>
    </row>
    <row r="33" spans="1:5" ht="12.95" customHeight="1">
      <c r="C33">
        <v>4</v>
      </c>
      <c r="D33" t="s">
        <v>45</v>
      </c>
      <c r="E33" s="60"/>
    </row>
    <row r="34" spans="1:5" ht="12.95" customHeight="1">
      <c r="C34">
        <v>6</v>
      </c>
      <c r="D34" t="s">
        <v>46</v>
      </c>
      <c r="E34" s="60"/>
    </row>
    <row r="35" spans="1:5" ht="12.95" customHeight="1">
      <c r="C35">
        <v>7</v>
      </c>
      <c r="D35" s="2" t="s">
        <v>47</v>
      </c>
      <c r="E35" s="60" t="s">
        <v>394</v>
      </c>
    </row>
    <row r="36" spans="1:5" ht="12.95" customHeight="1">
      <c r="C36">
        <v>8</v>
      </c>
      <c r="D36" t="s">
        <v>48</v>
      </c>
      <c r="E36" s="60" t="s">
        <v>393</v>
      </c>
    </row>
    <row r="37" spans="1:5" ht="12.95" customHeight="1">
      <c r="C37">
        <v>9</v>
      </c>
      <c r="D37" t="s">
        <v>49</v>
      </c>
      <c r="E37" s="60" t="s">
        <v>393</v>
      </c>
    </row>
    <row r="38" spans="1:5" ht="12.95" customHeight="1">
      <c r="A38">
        <v>13</v>
      </c>
      <c r="B38" t="s">
        <v>299</v>
      </c>
      <c r="C38">
        <v>7</v>
      </c>
      <c r="D38" t="s">
        <v>300</v>
      </c>
      <c r="E38" s="60"/>
    </row>
    <row r="39" spans="1:5" ht="12.95" customHeight="1">
      <c r="A39">
        <v>14</v>
      </c>
      <c r="B39" t="s">
        <v>9</v>
      </c>
      <c r="C39">
        <v>2</v>
      </c>
      <c r="D39" t="s">
        <v>50</v>
      </c>
      <c r="E39" s="60" t="s">
        <v>324</v>
      </c>
    </row>
    <row r="40" spans="1:5" ht="12.95" customHeight="1">
      <c r="C40">
        <v>4</v>
      </c>
      <c r="D40" t="s">
        <v>51</v>
      </c>
      <c r="E40" s="60" t="s">
        <v>390</v>
      </c>
    </row>
    <row r="41" spans="1:5" ht="27.75" customHeight="1">
      <c r="A41">
        <v>15</v>
      </c>
      <c r="B41" s="2" t="s">
        <v>10</v>
      </c>
      <c r="C41">
        <v>1</v>
      </c>
      <c r="D41" t="s">
        <v>52</v>
      </c>
      <c r="E41" s="60" t="s">
        <v>393</v>
      </c>
    </row>
    <row r="42" spans="1:5" ht="12.95" customHeight="1">
      <c r="C42">
        <v>3</v>
      </c>
      <c r="D42" t="s">
        <v>301</v>
      </c>
      <c r="E42" s="60"/>
    </row>
    <row r="43" spans="1:5" ht="12.95" customHeight="1">
      <c r="A43">
        <v>16</v>
      </c>
      <c r="B43" t="s">
        <v>11</v>
      </c>
      <c r="C43">
        <v>1</v>
      </c>
      <c r="D43" t="s">
        <v>53</v>
      </c>
      <c r="E43" s="60"/>
    </row>
    <row r="44" spans="1:5" ht="12.95" customHeight="1">
      <c r="A44">
        <v>19</v>
      </c>
      <c r="B44" t="s">
        <v>12</v>
      </c>
      <c r="C44">
        <v>1</v>
      </c>
      <c r="D44" s="2" t="s">
        <v>54</v>
      </c>
      <c r="E44" s="60"/>
    </row>
    <row r="45" spans="1:5" ht="12.95" customHeight="1">
      <c r="A45">
        <v>20</v>
      </c>
      <c r="B45" t="s">
        <v>302</v>
      </c>
      <c r="C45" s="59">
        <v>1</v>
      </c>
      <c r="D45" t="s">
        <v>306</v>
      </c>
      <c r="E45" s="60" t="s">
        <v>391</v>
      </c>
    </row>
    <row r="46" spans="1:5" ht="12.95" customHeight="1">
      <c r="C46" s="59">
        <v>2</v>
      </c>
      <c r="D46" t="s">
        <v>307</v>
      </c>
      <c r="E46" s="60" t="s">
        <v>391</v>
      </c>
    </row>
    <row r="47" spans="1:5" ht="12.95" customHeight="1">
      <c r="C47" s="59">
        <v>3</v>
      </c>
      <c r="D47" t="s">
        <v>308</v>
      </c>
      <c r="E47" s="60" t="s">
        <v>391</v>
      </c>
    </row>
    <row r="48" spans="1:5" ht="12.95" customHeight="1">
      <c r="A48">
        <v>50</v>
      </c>
      <c r="B48" t="s">
        <v>303</v>
      </c>
      <c r="C48">
        <v>1</v>
      </c>
      <c r="D48" t="s">
        <v>304</v>
      </c>
      <c r="E48" s="60" t="s">
        <v>391</v>
      </c>
    </row>
    <row r="49" spans="3:5" ht="12.95" customHeight="1">
      <c r="C49">
        <v>2</v>
      </c>
      <c r="D49" t="s">
        <v>305</v>
      </c>
      <c r="E49" s="60" t="s">
        <v>391</v>
      </c>
    </row>
  </sheetData>
  <customSheetViews>
    <customSheetView guid="{5274FD7E-76C2-47C3-8C9C-C2C181076605}" showPageBreaks="1" fitToPage="1" showRuler="0">
      <selection activeCell="E34" sqref="E34"/>
      <pageMargins left="0.39370078740157483" right="0.39370078740157483" top="0.67" bottom="0.19685039370078741" header="0.19685039370078741" footer="0.19685039370078741"/>
      <pageSetup paperSize="9" scale="56" orientation="portrait" r:id="rId1"/>
      <headerFooter alignWithMargins="0">
        <oddFooter>&amp;L&amp;"Tahoma,Corsivo"&amp;8Elenco Processi&amp;R&amp;P</oddFooter>
      </headerFooter>
    </customSheetView>
    <customSheetView guid="{0CDFE071-D2BF-4AC9-96FE-3C7CC2EB89D1}" showPageBreaks="1" fitToPage="1" printArea="1" hiddenColumns="1">
      <selection activeCell="E2" sqref="E2:E48"/>
      <pageMargins left="0.39370078740157483" right="0.39370078740157483" top="0.67" bottom="0.19685039370078741" header="0.19685039370078741" footer="0.19685039370078741"/>
      <pageSetup paperSize="9" scale="56" orientation="portrait" r:id="rId2"/>
      <headerFooter alignWithMargins="0">
        <oddFooter>&amp;L&amp;"Tahoma,Corsivo"&amp;8Elenco Processi&amp;R&amp;P</oddFooter>
      </headerFooter>
    </customSheetView>
    <customSheetView guid="{FD66CCA4-E734-40F6-A42D-704ADC03C8FF}" showPageBreaks="1" fitToPage="1" printArea="1" hiddenColumns="1" showRuler="0">
      <selection activeCell="E34" sqref="E34"/>
      <pageMargins left="0.39370078740157483" right="0.39370078740157483" top="0.67" bottom="0.19685039370078741" header="0.19685039370078741" footer="0.19685039370078741"/>
      <pageSetup paperSize="9" scale="57" orientation="portrait" r:id="rId3"/>
      <headerFooter alignWithMargins="0">
        <oddFooter>&amp;L&amp;"Tahoma,Corsivo"&amp;8Elenco Processi&amp;R&amp;P</oddFooter>
      </headerFooter>
    </customSheetView>
  </customSheetViews>
  <phoneticPr fontId="24" type="noConversion"/>
  <pageMargins left="0.39370078740157483" right="0.39370078740157483" top="0.6692913385826772" bottom="0.19685039370078741" header="0.19685039370078741" footer="0.19685039370078741"/>
  <pageSetup paperSize="9" scale="75" orientation="landscape" r:id="rId4"/>
  <headerFooter alignWithMargins="0">
    <oddHeader xml:space="preserve">&amp;C
COMUNE DI SANDIGLIANO
</oddHeader>
    <oddFooter>&amp;L&amp;"Tahoma,Corsivo"&amp;8Elenco Processi&amp;R&amp;P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WhiteSpace="0" topLeftCell="A7" zoomScaleNormal="100" workbookViewId="0">
      <selection activeCell="K21" sqref="K21"/>
    </sheetView>
  </sheetViews>
  <sheetFormatPr defaultColWidth="9.140625" defaultRowHeight="12.75"/>
  <cols>
    <col min="1" max="3" width="9.140625" style="5"/>
    <col min="4" max="4" width="10.7109375" style="5" customWidth="1"/>
    <col min="5" max="7" width="9.140625" style="5"/>
    <col min="8" max="8" width="10.140625" style="5" bestFit="1" customWidth="1"/>
    <col min="9" max="9" width="9.140625" style="5"/>
    <col min="10" max="10" width="9.7109375" style="5" customWidth="1"/>
    <col min="11" max="11" width="11.42578125" style="5" customWidth="1"/>
    <col min="12" max="12" width="13.85546875" style="5" customWidth="1"/>
    <col min="13" max="13" width="9.140625" style="5"/>
    <col min="14" max="14" width="19" style="5" bestFit="1" customWidth="1"/>
    <col min="15" max="16384" width="9.140625" style="5"/>
  </cols>
  <sheetData>
    <row r="1" spans="1:15" ht="21.75" customHeight="1">
      <c r="A1" s="571"/>
      <c r="B1" s="572"/>
      <c r="C1" s="572"/>
      <c r="D1" s="572"/>
      <c r="E1" s="572"/>
      <c r="F1" s="572"/>
      <c r="G1" s="572"/>
      <c r="H1" s="572"/>
      <c r="I1" s="572"/>
      <c r="J1" s="572"/>
      <c r="K1" s="52" t="s">
        <v>108</v>
      </c>
      <c r="L1" s="53">
        <v>2021</v>
      </c>
    </row>
    <row r="2" spans="1:15" ht="24.75" customHeight="1" thickBot="1">
      <c r="A2" s="573" t="s">
        <v>234</v>
      </c>
      <c r="B2" s="574"/>
      <c r="C2" s="574"/>
      <c r="D2" s="574"/>
      <c r="E2" s="574"/>
      <c r="F2" s="574"/>
      <c r="G2" s="574"/>
      <c r="H2" s="574"/>
      <c r="I2" s="574"/>
      <c r="J2" s="574"/>
      <c r="K2" s="574"/>
      <c r="L2" s="575"/>
    </row>
    <row r="3" spans="1:15" ht="13.5" customHeight="1">
      <c r="A3" s="530" t="s">
        <v>235</v>
      </c>
      <c r="B3" s="531"/>
      <c r="C3" s="531"/>
      <c r="D3" s="531"/>
      <c r="E3" s="531"/>
      <c r="F3" s="531"/>
      <c r="G3" s="531"/>
      <c r="H3" s="531"/>
      <c r="I3" s="531"/>
      <c r="J3" s="531"/>
      <c r="K3" s="531"/>
      <c r="L3" s="532"/>
      <c r="M3" s="27"/>
    </row>
    <row r="4" spans="1:15" ht="15" customHeight="1">
      <c r="A4" s="533" t="s">
        <v>111</v>
      </c>
      <c r="B4" s="534"/>
      <c r="C4" s="534"/>
      <c r="D4" s="534"/>
      <c r="E4" s="576">
        <f>$L$1 - 3</f>
        <v>2018</v>
      </c>
      <c r="F4" s="577"/>
      <c r="G4" s="503">
        <f>$L$1-2</f>
        <v>2019</v>
      </c>
      <c r="H4" s="503"/>
      <c r="I4" s="503">
        <f>$L$1-1</f>
        <v>2020</v>
      </c>
      <c r="J4" s="503"/>
      <c r="K4" s="535">
        <f>$L$1</f>
        <v>2021</v>
      </c>
      <c r="L4" s="536"/>
      <c r="M4" s="27"/>
      <c r="N4" s="6"/>
    </row>
    <row r="5" spans="1:15" ht="12.75" customHeight="1">
      <c r="A5" s="520" t="s">
        <v>236</v>
      </c>
      <c r="B5" s="521"/>
      <c r="C5" s="521"/>
      <c r="D5" s="521"/>
      <c r="E5" s="565">
        <v>1</v>
      </c>
      <c r="F5" s="566"/>
      <c r="G5" s="565">
        <v>1</v>
      </c>
      <c r="H5" s="566"/>
      <c r="I5" s="569">
        <v>1</v>
      </c>
      <c r="J5" s="570"/>
      <c r="K5" s="555">
        <v>1</v>
      </c>
      <c r="L5" s="556"/>
    </row>
    <row r="6" spans="1:15" ht="12.75" customHeight="1">
      <c r="A6" s="563" t="s">
        <v>237</v>
      </c>
      <c r="B6" s="564"/>
      <c r="C6" s="564"/>
      <c r="D6" s="564"/>
      <c r="E6" s="565">
        <v>3</v>
      </c>
      <c r="F6" s="566"/>
      <c r="G6" s="565">
        <v>3</v>
      </c>
      <c r="H6" s="566"/>
      <c r="I6" s="569">
        <v>3</v>
      </c>
      <c r="J6" s="570"/>
      <c r="K6" s="555">
        <v>3</v>
      </c>
      <c r="L6" s="556"/>
      <c r="N6" s="6"/>
    </row>
    <row r="7" spans="1:15" ht="15">
      <c r="A7" s="563" t="s">
        <v>238</v>
      </c>
      <c r="B7" s="564"/>
      <c r="C7" s="564"/>
      <c r="D7" s="564"/>
      <c r="E7" s="565">
        <v>7.625</v>
      </c>
      <c r="F7" s="566"/>
      <c r="G7" s="565">
        <v>6.625</v>
      </c>
      <c r="H7" s="566"/>
      <c r="I7" s="569">
        <v>6.9580000000000002</v>
      </c>
      <c r="J7" s="570"/>
      <c r="K7" s="555">
        <v>7.625</v>
      </c>
      <c r="L7" s="556"/>
      <c r="M7" s="455">
        <f>((7*100)+(1*62.5))/100</f>
        <v>7.625</v>
      </c>
      <c r="N7" s="457" t="s">
        <v>396</v>
      </c>
      <c r="O7" s="454"/>
    </row>
    <row r="8" spans="1:15" ht="15">
      <c r="A8" s="557" t="s">
        <v>239</v>
      </c>
      <c r="B8" s="558"/>
      <c r="C8" s="558"/>
      <c r="D8" s="558"/>
      <c r="E8" s="578">
        <f>SUM(E5:F7)</f>
        <v>11.625</v>
      </c>
      <c r="F8" s="578"/>
      <c r="G8" s="578">
        <f>SUM(G5:H7)</f>
        <v>10.625</v>
      </c>
      <c r="H8" s="578"/>
      <c r="I8" s="578">
        <f>SUM(I5:J7)</f>
        <v>10.958</v>
      </c>
      <c r="J8" s="578"/>
      <c r="K8" s="578">
        <f>SUM(K5:L7)</f>
        <v>11.625</v>
      </c>
      <c r="L8" s="578"/>
      <c r="M8" s="454"/>
      <c r="N8" s="458" t="s">
        <v>395</v>
      </c>
      <c r="O8" s="454"/>
    </row>
    <row r="9" spans="1:15" s="16" customFormat="1" ht="22.5" customHeight="1">
      <c r="A9" s="547"/>
      <c r="B9" s="548"/>
      <c r="C9" s="548"/>
      <c r="D9" s="548"/>
      <c r="E9" s="548"/>
      <c r="F9" s="548"/>
      <c r="G9" s="548"/>
      <c r="H9" s="548"/>
      <c r="I9" s="548"/>
      <c r="J9" s="548"/>
      <c r="K9" s="548"/>
      <c r="L9" s="549"/>
    </row>
    <row r="10" spans="1:15">
      <c r="A10" s="550" t="s">
        <v>240</v>
      </c>
      <c r="B10" s="551"/>
      <c r="C10" s="551"/>
      <c r="D10" s="551"/>
      <c r="E10" s="551"/>
      <c r="F10" s="551"/>
      <c r="G10" s="551"/>
      <c r="H10" s="551"/>
      <c r="I10" s="551"/>
      <c r="J10" s="551"/>
      <c r="K10" s="551"/>
      <c r="L10" s="552"/>
    </row>
    <row r="11" spans="1:15">
      <c r="A11" s="533" t="s">
        <v>111</v>
      </c>
      <c r="B11" s="534"/>
      <c r="C11" s="534"/>
      <c r="D11" s="534"/>
      <c r="E11" s="503">
        <f>$L$1 - 3</f>
        <v>2018</v>
      </c>
      <c r="F11" s="503"/>
      <c r="G11" s="503">
        <f>$L$1-2</f>
        <v>2019</v>
      </c>
      <c r="H11" s="503"/>
      <c r="I11" s="503">
        <f>$L$1-1</f>
        <v>2020</v>
      </c>
      <c r="J11" s="503"/>
      <c r="K11" s="535">
        <f>$L$1</f>
        <v>2021</v>
      </c>
      <c r="L11" s="536"/>
    </row>
    <row r="12" spans="1:15">
      <c r="A12" s="520" t="s">
        <v>236</v>
      </c>
      <c r="B12" s="521"/>
      <c r="C12" s="521"/>
      <c r="D12" s="521"/>
      <c r="E12" s="553">
        <v>60</v>
      </c>
      <c r="F12" s="553"/>
      <c r="G12" s="553">
        <v>61</v>
      </c>
      <c r="H12" s="553"/>
      <c r="I12" s="554">
        <v>62</v>
      </c>
      <c r="J12" s="554"/>
      <c r="K12" s="555">
        <v>63</v>
      </c>
      <c r="L12" s="556"/>
    </row>
    <row r="13" spans="1:15">
      <c r="A13" s="563" t="s">
        <v>237</v>
      </c>
      <c r="B13" s="564"/>
      <c r="C13" s="564"/>
      <c r="D13" s="564"/>
      <c r="E13" s="553">
        <v>54.33</v>
      </c>
      <c r="F13" s="553"/>
      <c r="G13" s="553">
        <v>55.33</v>
      </c>
      <c r="H13" s="553"/>
      <c r="I13" s="554">
        <v>56.33</v>
      </c>
      <c r="J13" s="554"/>
      <c r="K13" s="555">
        <v>57.33</v>
      </c>
      <c r="L13" s="556"/>
    </row>
    <row r="14" spans="1:15">
      <c r="A14" s="563" t="s">
        <v>238</v>
      </c>
      <c r="B14" s="564"/>
      <c r="C14" s="564"/>
      <c r="D14" s="564"/>
      <c r="E14" s="565">
        <v>50.87</v>
      </c>
      <c r="F14" s="566"/>
      <c r="G14" s="565">
        <v>51.87</v>
      </c>
      <c r="H14" s="566"/>
      <c r="I14" s="569">
        <v>52.87</v>
      </c>
      <c r="J14" s="570"/>
      <c r="K14" s="555">
        <v>53.625</v>
      </c>
      <c r="L14" s="556"/>
    </row>
    <row r="15" spans="1:15">
      <c r="A15" s="557" t="s">
        <v>241</v>
      </c>
      <c r="B15" s="558"/>
      <c r="C15" s="558"/>
      <c r="D15" s="558"/>
      <c r="E15" s="559">
        <f>SUM(E12:F14)/3</f>
        <v>55.066666666666663</v>
      </c>
      <c r="F15" s="559"/>
      <c r="G15" s="559">
        <f>SUM(G12:H14)/3</f>
        <v>56.066666666666663</v>
      </c>
      <c r="H15" s="559"/>
      <c r="I15" s="559">
        <f>SUM(I12:J14)/3</f>
        <v>57.066666666666663</v>
      </c>
      <c r="J15" s="559"/>
      <c r="K15" s="559">
        <f>SUM(K12:L14)/3</f>
        <v>57.984999999999992</v>
      </c>
      <c r="L15" s="562"/>
      <c r="O15" s="45"/>
    </row>
    <row r="16" spans="1:15" ht="32.25" customHeight="1">
      <c r="A16" s="547"/>
      <c r="B16" s="548"/>
      <c r="C16" s="548"/>
      <c r="D16" s="548"/>
      <c r="E16" s="548"/>
      <c r="F16" s="548"/>
      <c r="G16" s="548"/>
      <c r="H16" s="548"/>
      <c r="I16" s="548"/>
      <c r="J16" s="548"/>
      <c r="K16" s="548"/>
      <c r="L16" s="549"/>
    </row>
    <row r="17" spans="1:14">
      <c r="A17" s="550" t="s">
        <v>242</v>
      </c>
      <c r="B17" s="551"/>
      <c r="C17" s="551"/>
      <c r="D17" s="551"/>
      <c r="E17" s="551"/>
      <c r="F17" s="551"/>
      <c r="G17" s="551"/>
      <c r="H17" s="551"/>
      <c r="I17" s="551"/>
      <c r="J17" s="551"/>
      <c r="K17" s="551"/>
      <c r="L17" s="552"/>
    </row>
    <row r="18" spans="1:14">
      <c r="A18" s="533" t="s">
        <v>111</v>
      </c>
      <c r="B18" s="534"/>
      <c r="C18" s="534"/>
      <c r="D18" s="534"/>
      <c r="E18" s="503">
        <f>$L$1 - 3</f>
        <v>2018</v>
      </c>
      <c r="F18" s="503"/>
      <c r="G18" s="503">
        <f>$L$1-2</f>
        <v>2019</v>
      </c>
      <c r="H18" s="503"/>
      <c r="I18" s="503">
        <f>$L$1-1</f>
        <v>2020</v>
      </c>
      <c r="J18" s="503"/>
      <c r="K18" s="535">
        <f>$L$1</f>
        <v>2021</v>
      </c>
      <c r="L18" s="536"/>
    </row>
    <row r="19" spans="1:14">
      <c r="A19" s="520" t="s">
        <v>243</v>
      </c>
      <c r="B19" s="521"/>
      <c r="C19" s="521"/>
      <c r="D19" s="521"/>
      <c r="E19" s="560">
        <v>0.64780000000000004</v>
      </c>
      <c r="F19" s="561"/>
      <c r="G19" s="560">
        <v>0.40439999999999998</v>
      </c>
      <c r="H19" s="561"/>
      <c r="I19" s="567">
        <v>0.43070000000000003</v>
      </c>
      <c r="J19" s="568"/>
      <c r="K19" s="537">
        <v>0.45</v>
      </c>
      <c r="L19" s="538"/>
      <c r="M19" s="62"/>
    </row>
    <row r="20" spans="1:14" ht="13.5" thickBot="1">
      <c r="A20" s="539" t="s">
        <v>244</v>
      </c>
      <c r="B20" s="540"/>
      <c r="C20" s="540"/>
      <c r="D20" s="540"/>
      <c r="E20" s="541">
        <v>0.3518</v>
      </c>
      <c r="F20" s="542"/>
      <c r="G20" s="541">
        <v>0.14130000000000001</v>
      </c>
      <c r="H20" s="542"/>
      <c r="I20" s="543">
        <v>9.5799999999999996E-2</v>
      </c>
      <c r="J20" s="544"/>
      <c r="K20" s="545">
        <v>0.1</v>
      </c>
      <c r="L20" s="546"/>
      <c r="M20" s="62"/>
    </row>
    <row r="21" spans="1:14">
      <c r="A21" s="49"/>
      <c r="B21" s="50"/>
      <c r="C21" s="50"/>
      <c r="D21" s="50"/>
      <c r="E21" s="50"/>
      <c r="F21" s="50"/>
      <c r="G21" s="50"/>
      <c r="H21" s="50"/>
      <c r="I21" s="50"/>
      <c r="J21" s="50"/>
      <c r="K21" s="50"/>
      <c r="L21" s="51"/>
    </row>
    <row r="22" spans="1:14">
      <c r="A22" s="528"/>
      <c r="B22" s="461"/>
      <c r="C22" s="461"/>
      <c r="D22" s="461"/>
      <c r="E22" s="461"/>
      <c r="F22" s="461"/>
      <c r="G22" s="461"/>
      <c r="H22" s="461"/>
      <c r="I22" s="461"/>
      <c r="J22" s="461"/>
      <c r="K22" s="461"/>
      <c r="L22" s="529"/>
    </row>
    <row r="23" spans="1:14">
      <c r="A23" s="49"/>
      <c r="B23" s="50"/>
      <c r="C23" s="50"/>
      <c r="D23" s="50"/>
      <c r="E23" s="50"/>
      <c r="F23" s="50"/>
      <c r="G23" s="50"/>
      <c r="H23" s="50"/>
      <c r="I23" s="50"/>
      <c r="J23" s="50"/>
      <c r="K23" s="50"/>
      <c r="L23" s="51"/>
    </row>
    <row r="24" spans="1:14" ht="13.5" thickBot="1">
      <c r="A24" s="49"/>
      <c r="B24" s="50"/>
      <c r="C24" s="50"/>
      <c r="D24" s="50"/>
      <c r="E24" s="50"/>
      <c r="F24" s="50"/>
      <c r="G24" s="50"/>
      <c r="H24" s="50"/>
      <c r="I24" s="50"/>
      <c r="J24" s="50"/>
      <c r="K24" s="50"/>
      <c r="L24" s="51"/>
    </row>
    <row r="25" spans="1:14">
      <c r="A25" s="530" t="s">
        <v>245</v>
      </c>
      <c r="B25" s="531"/>
      <c r="C25" s="531"/>
      <c r="D25" s="531"/>
      <c r="E25" s="531"/>
      <c r="F25" s="531"/>
      <c r="G25" s="531"/>
      <c r="H25" s="531"/>
      <c r="I25" s="531"/>
      <c r="J25" s="531"/>
      <c r="K25" s="531"/>
      <c r="L25" s="532"/>
    </row>
    <row r="26" spans="1:14">
      <c r="A26" s="533" t="s">
        <v>111</v>
      </c>
      <c r="B26" s="534"/>
      <c r="C26" s="534"/>
      <c r="D26" s="534"/>
      <c r="E26" s="503">
        <f>$L$1 - 3</f>
        <v>2018</v>
      </c>
      <c r="F26" s="503"/>
      <c r="G26" s="503">
        <f>$L$1-2</f>
        <v>2019</v>
      </c>
      <c r="H26" s="503"/>
      <c r="I26" s="503">
        <f>$L$1-1</f>
        <v>2020</v>
      </c>
      <c r="J26" s="503"/>
      <c r="K26" s="535">
        <f>$L$1</f>
        <v>2021</v>
      </c>
      <c r="L26" s="536"/>
    </row>
    <row r="27" spans="1:14" ht="12.75" customHeight="1">
      <c r="A27" s="520" t="s">
        <v>246</v>
      </c>
      <c r="B27" s="521"/>
      <c r="C27" s="521"/>
      <c r="D27" s="521"/>
      <c r="E27" s="522">
        <v>437638.61</v>
      </c>
      <c r="F27" s="523"/>
      <c r="G27" s="522">
        <v>507359.56</v>
      </c>
      <c r="H27" s="523"/>
      <c r="I27" s="524">
        <v>440612.6</v>
      </c>
      <c r="J27" s="525"/>
      <c r="K27" s="518">
        <v>467922.04</v>
      </c>
      <c r="L27" s="519"/>
      <c r="N27" s="392"/>
    </row>
    <row r="28" spans="1:14" ht="12.75" customHeight="1">
      <c r="A28" s="520" t="s">
        <v>247</v>
      </c>
      <c r="B28" s="521"/>
      <c r="C28" s="521"/>
      <c r="D28" s="521"/>
      <c r="E28" s="522">
        <v>2500</v>
      </c>
      <c r="F28" s="523"/>
      <c r="G28" s="522">
        <v>1645</v>
      </c>
      <c r="H28" s="523"/>
      <c r="I28" s="524">
        <v>5300</v>
      </c>
      <c r="J28" s="525"/>
      <c r="K28" s="518">
        <v>2500</v>
      </c>
      <c r="L28" s="519"/>
    </row>
    <row r="29" spans="1:14" ht="12.75" customHeight="1" thickBot="1">
      <c r="A29" s="512" t="s">
        <v>248</v>
      </c>
      <c r="B29" s="513"/>
      <c r="C29" s="513"/>
      <c r="D29" s="513"/>
      <c r="E29" s="514">
        <v>1119</v>
      </c>
      <c r="F29" s="515"/>
      <c r="G29" s="514">
        <v>450</v>
      </c>
      <c r="H29" s="515"/>
      <c r="I29" s="516">
        <v>4651.88</v>
      </c>
      <c r="J29" s="517"/>
      <c r="K29" s="526">
        <v>0</v>
      </c>
      <c r="L29" s="527"/>
    </row>
    <row r="30" spans="1:14">
      <c r="A30" s="49"/>
      <c r="B30" s="50"/>
      <c r="C30" s="50"/>
      <c r="D30" s="50"/>
      <c r="E30" s="50"/>
      <c r="F30" s="50"/>
      <c r="G30" s="50"/>
      <c r="H30" s="50"/>
      <c r="I30" s="50"/>
      <c r="J30" s="50"/>
      <c r="K30" s="50"/>
      <c r="L30" s="51"/>
    </row>
    <row r="31" spans="1:14" ht="13.5" thickBot="1">
      <c r="A31" s="49"/>
      <c r="B31" s="50"/>
      <c r="C31" s="50"/>
      <c r="D31" s="50"/>
      <c r="E31" s="50"/>
      <c r="F31" s="50"/>
      <c r="G31" s="50"/>
      <c r="H31" s="50"/>
      <c r="I31" s="50"/>
      <c r="J31" s="50"/>
      <c r="K31" s="50"/>
      <c r="L31" s="51"/>
    </row>
    <row r="32" spans="1:14">
      <c r="A32" s="504" t="s">
        <v>249</v>
      </c>
      <c r="B32" s="505"/>
      <c r="C32" s="505"/>
      <c r="D32" s="505"/>
      <c r="E32" s="505"/>
      <c r="F32" s="505"/>
      <c r="G32" s="505"/>
      <c r="H32" s="505"/>
      <c r="I32" s="505"/>
      <c r="J32" s="505"/>
      <c r="K32" s="505"/>
      <c r="L32" s="506"/>
    </row>
    <row r="33" spans="1:13">
      <c r="A33" s="500" t="s">
        <v>111</v>
      </c>
      <c r="B33" s="501"/>
      <c r="C33" s="501"/>
      <c r="D33" s="502"/>
      <c r="E33" s="503">
        <f>$L$1-3</f>
        <v>2018</v>
      </c>
      <c r="F33" s="503"/>
      <c r="G33" s="503">
        <f>$L$1-2</f>
        <v>2019</v>
      </c>
      <c r="H33" s="503"/>
      <c r="I33" s="503">
        <f>$L$1-1</f>
        <v>2020</v>
      </c>
      <c r="J33" s="503"/>
      <c r="K33" s="503">
        <f>$L$1</f>
        <v>2021</v>
      </c>
      <c r="L33" s="507"/>
    </row>
    <row r="34" spans="1:13" ht="12.75" customHeight="1">
      <c r="A34" s="482" t="s">
        <v>250</v>
      </c>
      <c r="B34" s="483"/>
      <c r="C34" s="483"/>
      <c r="D34" s="484"/>
      <c r="E34" s="465">
        <f>E27/'Economico Patrimoniale'!E21</f>
        <v>0.26443589591044031</v>
      </c>
      <c r="F34" s="465"/>
      <c r="G34" s="465">
        <f>G27/'Economico Patrimoniale'!G21</f>
        <v>0.2594636502852446</v>
      </c>
      <c r="H34" s="465"/>
      <c r="I34" s="465">
        <f>I27/'Economico Patrimoniale'!I21</f>
        <v>0.21547439971055074</v>
      </c>
      <c r="J34" s="465"/>
      <c r="K34" s="486">
        <f>K27/'Economico Patrimoniale'!K21</f>
        <v>0.25847762249350936</v>
      </c>
      <c r="L34" s="468"/>
    </row>
    <row r="35" spans="1:13" ht="12.75" customHeight="1">
      <c r="A35" s="471" t="s">
        <v>211</v>
      </c>
      <c r="B35" s="472"/>
      <c r="C35" s="472"/>
      <c r="D35" s="473"/>
      <c r="E35" s="465"/>
      <c r="F35" s="465"/>
      <c r="G35" s="465"/>
      <c r="H35" s="465"/>
      <c r="I35" s="465"/>
      <c r="J35" s="465"/>
      <c r="K35" s="486"/>
      <c r="L35" s="468"/>
    </row>
    <row r="36" spans="1:13" ht="12.75" customHeight="1">
      <c r="A36" s="479" t="s">
        <v>251</v>
      </c>
      <c r="B36" s="480"/>
      <c r="C36" s="480"/>
      <c r="D36" s="481"/>
      <c r="E36" s="465"/>
      <c r="F36" s="465"/>
      <c r="G36" s="465"/>
      <c r="H36" s="465"/>
      <c r="I36" s="465"/>
      <c r="J36" s="465"/>
      <c r="K36" s="486"/>
      <c r="L36" s="468"/>
    </row>
    <row r="37" spans="1:13" ht="12.75" customHeight="1">
      <c r="A37" s="482" t="s">
        <v>252</v>
      </c>
      <c r="B37" s="483"/>
      <c r="C37" s="483"/>
      <c r="D37" s="484"/>
      <c r="E37" s="508">
        <f>E27/E8</f>
        <v>37646.332043010749</v>
      </c>
      <c r="F37" s="509"/>
      <c r="G37" s="508">
        <f>G27/G8</f>
        <v>47751.487999999998</v>
      </c>
      <c r="H37" s="509"/>
      <c r="I37" s="508">
        <f>I27/I8</f>
        <v>40209.217010403358</v>
      </c>
      <c r="J37" s="509"/>
      <c r="K37" s="492">
        <f>K27/K8</f>
        <v>40251.358279569889</v>
      </c>
      <c r="L37" s="493"/>
    </row>
    <row r="38" spans="1:13" ht="12.75" customHeight="1">
      <c r="A38" s="471" t="s">
        <v>211</v>
      </c>
      <c r="B38" s="472"/>
      <c r="C38" s="472"/>
      <c r="D38" s="473"/>
      <c r="E38" s="510"/>
      <c r="F38" s="511"/>
      <c r="G38" s="510"/>
      <c r="H38" s="511"/>
      <c r="I38" s="510"/>
      <c r="J38" s="511"/>
      <c r="K38" s="494"/>
      <c r="L38" s="495"/>
    </row>
    <row r="39" spans="1:13" ht="12.75" customHeight="1">
      <c r="A39" s="479" t="s">
        <v>253</v>
      </c>
      <c r="B39" s="480"/>
      <c r="C39" s="480"/>
      <c r="D39" s="481"/>
      <c r="E39" s="510"/>
      <c r="F39" s="511"/>
      <c r="G39" s="510"/>
      <c r="H39" s="511"/>
      <c r="I39" s="510"/>
      <c r="J39" s="511"/>
      <c r="K39" s="494"/>
      <c r="L39" s="495"/>
    </row>
    <row r="40" spans="1:13" ht="12.75" customHeight="1">
      <c r="A40" s="462" t="s">
        <v>254</v>
      </c>
      <c r="B40" s="463"/>
      <c r="C40" s="463"/>
      <c r="D40" s="464"/>
      <c r="E40" s="488">
        <f>E27/Caratteristiche!G5</f>
        <v>163.90959176029963</v>
      </c>
      <c r="F40" s="489"/>
      <c r="G40" s="488">
        <f>G27/Caratteristiche!I5</f>
        <v>190.09350318471337</v>
      </c>
      <c r="H40" s="489"/>
      <c r="I40" s="488">
        <f>I27/Caratteristiche!K5</f>
        <v>168.55876052027543</v>
      </c>
      <c r="J40" s="489"/>
      <c r="K40" s="492">
        <f>K27/Caratteristiche!M5</f>
        <v>179.00613618974751</v>
      </c>
      <c r="L40" s="493"/>
    </row>
    <row r="41" spans="1:13" ht="12.75" customHeight="1">
      <c r="A41" s="471" t="s">
        <v>211</v>
      </c>
      <c r="B41" s="472"/>
      <c r="C41" s="472"/>
      <c r="D41" s="473"/>
      <c r="E41" s="490"/>
      <c r="F41" s="485"/>
      <c r="G41" s="490"/>
      <c r="H41" s="485"/>
      <c r="I41" s="490"/>
      <c r="J41" s="485"/>
      <c r="K41" s="494"/>
      <c r="L41" s="495"/>
    </row>
    <row r="42" spans="1:13" ht="13.5" customHeight="1">
      <c r="A42" s="479" t="s">
        <v>110</v>
      </c>
      <c r="B42" s="480"/>
      <c r="C42" s="480"/>
      <c r="D42" s="481"/>
      <c r="E42" s="490"/>
      <c r="F42" s="485"/>
      <c r="G42" s="490"/>
      <c r="H42" s="485"/>
      <c r="I42" s="490"/>
      <c r="J42" s="485"/>
      <c r="K42" s="494"/>
      <c r="L42" s="495"/>
    </row>
    <row r="43" spans="1:13" ht="12.75" customHeight="1">
      <c r="A43" s="462" t="s">
        <v>255</v>
      </c>
      <c r="B43" s="463"/>
      <c r="C43" s="463"/>
      <c r="D43" s="464"/>
      <c r="E43" s="491">
        <f>Caratteristiche!G5/Organizzazione!E8</f>
        <v>229.67741935483872</v>
      </c>
      <c r="F43" s="491"/>
      <c r="G43" s="491">
        <f>Caratteristiche!I5/Organizzazione!G8</f>
        <v>251.2</v>
      </c>
      <c r="H43" s="491"/>
      <c r="I43" s="491">
        <f>Caratteristiche!K5/Organizzazione!I8</f>
        <v>238.54718014236175</v>
      </c>
      <c r="J43" s="491"/>
      <c r="K43" s="496">
        <f>Caratteristiche!M5/Organizzazione!K8</f>
        <v>224.86021505376345</v>
      </c>
      <c r="L43" s="497"/>
    </row>
    <row r="44" spans="1:13" ht="12.75" customHeight="1">
      <c r="A44" s="471" t="s">
        <v>110</v>
      </c>
      <c r="B44" s="472"/>
      <c r="C44" s="472"/>
      <c r="D44" s="473"/>
      <c r="E44" s="491"/>
      <c r="F44" s="491"/>
      <c r="G44" s="491"/>
      <c r="H44" s="491"/>
      <c r="I44" s="491"/>
      <c r="J44" s="491"/>
      <c r="K44" s="498"/>
      <c r="L44" s="499"/>
      <c r="M44" s="54"/>
    </row>
    <row r="45" spans="1:13" ht="12.75" customHeight="1">
      <c r="A45" s="479" t="s">
        <v>253</v>
      </c>
      <c r="B45" s="480"/>
      <c r="C45" s="480"/>
      <c r="D45" s="481"/>
      <c r="E45" s="491"/>
      <c r="F45" s="491"/>
      <c r="G45" s="491"/>
      <c r="H45" s="491"/>
      <c r="I45" s="491"/>
      <c r="J45" s="491"/>
      <c r="K45" s="498"/>
      <c r="L45" s="499"/>
    </row>
    <row r="46" spans="1:13" ht="12.75" customHeight="1">
      <c r="A46" s="482" t="s">
        <v>256</v>
      </c>
      <c r="B46" s="483"/>
      <c r="C46" s="483"/>
      <c r="D46" s="484"/>
      <c r="E46" s="465">
        <f>E5/E8</f>
        <v>8.6021505376344093E-2</v>
      </c>
      <c r="F46" s="465"/>
      <c r="G46" s="465">
        <f>G5/G8</f>
        <v>9.4117647058823528E-2</v>
      </c>
      <c r="H46" s="465"/>
      <c r="I46" s="465">
        <f>I5/I8</f>
        <v>9.1257528746121558E-2</v>
      </c>
      <c r="J46" s="465"/>
      <c r="K46" s="486">
        <f>K5/K8</f>
        <v>8.6021505376344093E-2</v>
      </c>
      <c r="L46" s="468"/>
    </row>
    <row r="47" spans="1:13" ht="12.75" customHeight="1">
      <c r="A47" s="471" t="s">
        <v>257</v>
      </c>
      <c r="B47" s="472"/>
      <c r="C47" s="472"/>
      <c r="D47" s="473"/>
      <c r="E47" s="465"/>
      <c r="F47" s="465"/>
      <c r="G47" s="465"/>
      <c r="H47" s="465"/>
      <c r="I47" s="465"/>
      <c r="J47" s="465"/>
      <c r="K47" s="486"/>
      <c r="L47" s="468"/>
    </row>
    <row r="48" spans="1:13" ht="12.75" customHeight="1">
      <c r="A48" s="479" t="s">
        <v>253</v>
      </c>
      <c r="B48" s="480"/>
      <c r="C48" s="480"/>
      <c r="D48" s="481"/>
      <c r="E48" s="465"/>
      <c r="F48" s="465"/>
      <c r="G48" s="465"/>
      <c r="H48" s="465"/>
      <c r="I48" s="465"/>
      <c r="J48" s="465"/>
      <c r="K48" s="486"/>
      <c r="L48" s="468"/>
    </row>
    <row r="49" spans="1:14" ht="12.75" customHeight="1">
      <c r="A49" s="462" t="s">
        <v>258</v>
      </c>
      <c r="B49" s="463"/>
      <c r="C49" s="463"/>
      <c r="D49" s="464"/>
      <c r="E49" s="465">
        <f>E6/E8</f>
        <v>0.25806451612903225</v>
      </c>
      <c r="F49" s="465"/>
      <c r="G49" s="465">
        <f>G6/G8</f>
        <v>0.28235294117647058</v>
      </c>
      <c r="H49" s="465"/>
      <c r="I49" s="465">
        <f>I6/I8</f>
        <v>0.27377258623836465</v>
      </c>
      <c r="J49" s="465"/>
      <c r="K49" s="486">
        <f>K6/K8</f>
        <v>0.25806451612903225</v>
      </c>
      <c r="L49" s="468"/>
    </row>
    <row r="50" spans="1:14" ht="12.75" customHeight="1">
      <c r="A50" s="471" t="s">
        <v>259</v>
      </c>
      <c r="B50" s="472"/>
      <c r="C50" s="472"/>
      <c r="D50" s="473"/>
      <c r="E50" s="465"/>
      <c r="F50" s="465"/>
      <c r="G50" s="465"/>
      <c r="H50" s="465"/>
      <c r="I50" s="465"/>
      <c r="J50" s="465"/>
      <c r="K50" s="486"/>
      <c r="L50" s="468"/>
    </row>
    <row r="51" spans="1:14" ht="13.5" customHeight="1">
      <c r="A51" s="487" t="s">
        <v>253</v>
      </c>
      <c r="B51" s="472"/>
      <c r="C51" s="472"/>
      <c r="D51" s="473"/>
      <c r="E51" s="465"/>
      <c r="F51" s="465"/>
      <c r="G51" s="465"/>
      <c r="H51" s="465"/>
      <c r="I51" s="465"/>
      <c r="J51" s="465"/>
      <c r="K51" s="486"/>
      <c r="L51" s="468"/>
    </row>
    <row r="52" spans="1:14" ht="13.15" customHeight="1">
      <c r="A52" s="482" t="s">
        <v>260</v>
      </c>
      <c r="B52" s="483"/>
      <c r="C52" s="483"/>
      <c r="D52" s="484"/>
      <c r="E52" s="465">
        <f>E29/E28</f>
        <v>0.4476</v>
      </c>
      <c r="F52" s="465"/>
      <c r="G52" s="465">
        <f>G29/G28</f>
        <v>0.2735562310030395</v>
      </c>
      <c r="H52" s="465"/>
      <c r="I52" s="465">
        <f>I29/I28</f>
        <v>0.87771320754716986</v>
      </c>
      <c r="J52" s="465"/>
      <c r="K52" s="467">
        <f>K29/K28</f>
        <v>0</v>
      </c>
      <c r="L52" s="468"/>
    </row>
    <row r="53" spans="1:14" ht="13.15" customHeight="1">
      <c r="A53" s="471" t="s">
        <v>261</v>
      </c>
      <c r="B53" s="472"/>
      <c r="C53" s="472"/>
      <c r="D53" s="473"/>
      <c r="E53" s="465"/>
      <c r="F53" s="465"/>
      <c r="G53" s="465"/>
      <c r="H53" s="465"/>
      <c r="I53" s="465"/>
      <c r="J53" s="465"/>
      <c r="K53" s="467"/>
      <c r="L53" s="468"/>
    </row>
    <row r="54" spans="1:14" ht="13.15" customHeight="1">
      <c r="A54" s="479" t="s">
        <v>262</v>
      </c>
      <c r="B54" s="480"/>
      <c r="C54" s="480"/>
      <c r="D54" s="481"/>
      <c r="E54" s="465"/>
      <c r="F54" s="465"/>
      <c r="G54" s="465"/>
      <c r="H54" s="465"/>
      <c r="I54" s="465"/>
      <c r="J54" s="465"/>
      <c r="K54" s="467"/>
      <c r="L54" s="468"/>
    </row>
    <row r="55" spans="1:14" ht="13.15" customHeight="1">
      <c r="A55" s="482" t="s">
        <v>263</v>
      </c>
      <c r="B55" s="483"/>
      <c r="C55" s="483"/>
      <c r="D55" s="484"/>
      <c r="E55" s="485">
        <f>E29/E8</f>
        <v>96.258064516129039</v>
      </c>
      <c r="F55" s="485"/>
      <c r="G55" s="485">
        <f>G29/G8</f>
        <v>42.352941176470587</v>
      </c>
      <c r="H55" s="485"/>
      <c r="I55" s="485">
        <f>I29/I8</f>
        <v>424.51907282350794</v>
      </c>
      <c r="J55" s="485"/>
      <c r="K55" s="477">
        <f>K28/K8</f>
        <v>215.05376344086022</v>
      </c>
      <c r="L55" s="478"/>
    </row>
    <row r="56" spans="1:14" ht="13.15" customHeight="1">
      <c r="A56" s="471" t="s">
        <v>264</v>
      </c>
      <c r="B56" s="472"/>
      <c r="C56" s="472"/>
      <c r="D56" s="473"/>
      <c r="E56" s="485"/>
      <c r="F56" s="485"/>
      <c r="G56" s="485"/>
      <c r="H56" s="485"/>
      <c r="I56" s="485"/>
      <c r="J56" s="485"/>
      <c r="K56" s="477"/>
      <c r="L56" s="478"/>
      <c r="M56" s="459"/>
      <c r="N56" s="460"/>
    </row>
    <row r="57" spans="1:14" ht="13.15" customHeight="1">
      <c r="A57" s="479" t="s">
        <v>253</v>
      </c>
      <c r="B57" s="480"/>
      <c r="C57" s="480"/>
      <c r="D57" s="481"/>
      <c r="E57" s="485"/>
      <c r="F57" s="485"/>
      <c r="G57" s="485"/>
      <c r="H57" s="485"/>
      <c r="I57" s="485"/>
      <c r="J57" s="485"/>
      <c r="K57" s="477"/>
      <c r="L57" s="478"/>
    </row>
    <row r="58" spans="1:14" ht="13.15" customHeight="1">
      <c r="A58" s="462" t="s">
        <v>265</v>
      </c>
      <c r="B58" s="463"/>
      <c r="C58" s="463"/>
      <c r="D58" s="464"/>
      <c r="E58" s="465">
        <f>E29/E27</f>
        <v>2.5569042000201949E-3</v>
      </c>
      <c r="F58" s="465"/>
      <c r="G58" s="465">
        <f>G29/G27</f>
        <v>8.8694495083526173E-4</v>
      </c>
      <c r="H58" s="465"/>
      <c r="I58" s="465">
        <f>I29/I27</f>
        <v>1.0557755270729888E-2</v>
      </c>
      <c r="J58" s="465"/>
      <c r="K58" s="467">
        <f>K28/K27</f>
        <v>5.3427703469577969E-3</v>
      </c>
      <c r="L58" s="468"/>
    </row>
    <row r="59" spans="1:14" ht="13.15" customHeight="1">
      <c r="A59" s="471" t="s">
        <v>264</v>
      </c>
      <c r="B59" s="472"/>
      <c r="C59" s="472"/>
      <c r="D59" s="473"/>
      <c r="E59" s="465"/>
      <c r="F59" s="465"/>
      <c r="G59" s="465"/>
      <c r="H59" s="465"/>
      <c r="I59" s="465"/>
      <c r="J59" s="465"/>
      <c r="K59" s="467"/>
      <c r="L59" s="468"/>
      <c r="M59" s="459"/>
      <c r="N59" s="460"/>
    </row>
    <row r="60" spans="1:14" ht="13.9" customHeight="1" thickBot="1">
      <c r="A60" s="474" t="s">
        <v>211</v>
      </c>
      <c r="B60" s="475"/>
      <c r="C60" s="475"/>
      <c r="D60" s="476"/>
      <c r="E60" s="466"/>
      <c r="F60" s="466"/>
      <c r="G60" s="466"/>
      <c r="H60" s="466"/>
      <c r="I60" s="466"/>
      <c r="J60" s="466"/>
      <c r="K60" s="469"/>
      <c r="L60" s="470"/>
    </row>
    <row r="63" spans="1:14">
      <c r="A63" s="461"/>
      <c r="B63" s="461"/>
      <c r="C63" s="461"/>
      <c r="D63" s="461"/>
      <c r="E63" s="461"/>
      <c r="F63" s="461"/>
      <c r="G63" s="461"/>
      <c r="H63" s="461"/>
      <c r="I63" s="461"/>
      <c r="J63" s="461"/>
      <c r="K63" s="461"/>
      <c r="L63" s="461"/>
    </row>
  </sheetData>
  <customSheetViews>
    <customSheetView guid="{5274FD7E-76C2-47C3-8C9C-C2C181076605}" showPageBreaks="1" showRuler="0" topLeftCell="A49">
      <selection activeCell="N29" sqref="N29"/>
      <rowBreaks count="1" manualBreakCount="1">
        <brk id="60" max="11" man="1"/>
      </rowBreaks>
      <pageMargins left="0.39370078740157483" right="0.39370078740157483" top="0.6692913385826772" bottom="0.19685039370078741" header="0.19685039370078741" footer="0.19685039370078741"/>
      <printOptions horizontalCentered="1"/>
      <pageSetup scale="80" orientation="portrait" r:id="rId1"/>
      <headerFooter alignWithMargins="0">
        <oddHeader>&amp;C&amp;B</oddHeader>
        <oddFooter>&amp;L&amp;"Tahoma,Corsivo"&amp;8&amp;F&amp;R&amp;P</oddFooter>
      </headerFooter>
    </customSheetView>
    <customSheetView guid="{0CDFE071-D2BF-4AC9-96FE-3C7CC2EB89D1}" showPageBreaks="1" printArea="1" topLeftCell="A13">
      <selection activeCell="E34" sqref="E34:F36"/>
      <rowBreaks count="1" manualBreakCount="1">
        <brk id="60" max="11" man="1"/>
      </rowBreaks>
      <pageMargins left="0.39370078740157483" right="0.39370078740157483" top="0.6692913385826772" bottom="0.19685039370078741" header="0.19685039370078741" footer="0.19685039370078741"/>
      <printOptions horizontalCentered="1"/>
      <pageSetup scale="80" orientation="portrait" r:id="rId2"/>
      <headerFooter alignWithMargins="0">
        <oddHeader>&amp;C&amp;B</oddHeader>
        <oddFooter>&amp;L&amp;"Tahoma,Corsivo"&amp;8&amp;F&amp;R&amp;P</oddFooter>
      </headerFooter>
    </customSheetView>
    <customSheetView guid="{FD66CCA4-E734-40F6-A42D-704ADC03C8FF}" showPageBreaks="1" printArea="1" showRuler="0" topLeftCell="A7">
      <selection activeCell="S19" sqref="S19"/>
      <rowBreaks count="1" manualBreakCount="1">
        <brk id="60" max="11" man="1"/>
      </rowBreaks>
      <pageMargins left="0.39370078740157483" right="0.39370078740157483" top="0.6692913385826772" bottom="0.19685039370078741" header="0.19685039370078741" footer="0.19685039370078741"/>
      <printOptions horizontalCentered="1"/>
      <pageSetup scale="80" orientation="portrait" r:id="rId3"/>
      <headerFooter alignWithMargins="0">
        <oddHeader>&amp;C&amp;B</oddHeader>
        <oddFooter>&amp;L&amp;"Tahoma,Corsivo"&amp;8&amp;F&amp;R&amp;P</oddFooter>
      </headerFooter>
    </customSheetView>
  </customSheetViews>
  <mergeCells count="166">
    <mergeCell ref="A1:J1"/>
    <mergeCell ref="A2:L2"/>
    <mergeCell ref="A3:L3"/>
    <mergeCell ref="A4:D4"/>
    <mergeCell ref="E4:F4"/>
    <mergeCell ref="A11:D11"/>
    <mergeCell ref="E11:F11"/>
    <mergeCell ref="G11:H11"/>
    <mergeCell ref="I11:J11"/>
    <mergeCell ref="K11:L11"/>
    <mergeCell ref="A5:D5"/>
    <mergeCell ref="K7:L7"/>
    <mergeCell ref="A8:D8"/>
    <mergeCell ref="E8:F8"/>
    <mergeCell ref="G8:H8"/>
    <mergeCell ref="G4:H4"/>
    <mergeCell ref="I4:J4"/>
    <mergeCell ref="K4:L4"/>
    <mergeCell ref="E5:F5"/>
    <mergeCell ref="G5:H5"/>
    <mergeCell ref="I5:J5"/>
    <mergeCell ref="K5:L5"/>
    <mergeCell ref="I8:J8"/>
    <mergeCell ref="K8:L8"/>
    <mergeCell ref="G6:H6"/>
    <mergeCell ref="I6:J6"/>
    <mergeCell ref="K12:L12"/>
    <mergeCell ref="A13:D13"/>
    <mergeCell ref="E13:F13"/>
    <mergeCell ref="G13:H13"/>
    <mergeCell ref="G14:H14"/>
    <mergeCell ref="I14:J14"/>
    <mergeCell ref="I13:J13"/>
    <mergeCell ref="K13:L13"/>
    <mergeCell ref="A12:D12"/>
    <mergeCell ref="E12:F12"/>
    <mergeCell ref="A9:L9"/>
    <mergeCell ref="A7:D7"/>
    <mergeCell ref="E7:F7"/>
    <mergeCell ref="G7:H7"/>
    <mergeCell ref="I7:J7"/>
    <mergeCell ref="A10:L10"/>
    <mergeCell ref="A6:D6"/>
    <mergeCell ref="E6:F6"/>
    <mergeCell ref="K6:L6"/>
    <mergeCell ref="A16:L16"/>
    <mergeCell ref="A17:L17"/>
    <mergeCell ref="G12:H12"/>
    <mergeCell ref="I12:J12"/>
    <mergeCell ref="K14:L14"/>
    <mergeCell ref="A15:D15"/>
    <mergeCell ref="E15:F15"/>
    <mergeCell ref="G15:H15"/>
    <mergeCell ref="E19:F19"/>
    <mergeCell ref="G19:H19"/>
    <mergeCell ref="A18:D18"/>
    <mergeCell ref="E18:F18"/>
    <mergeCell ref="G18:H18"/>
    <mergeCell ref="I18:J18"/>
    <mergeCell ref="I15:J15"/>
    <mergeCell ref="K15:L15"/>
    <mergeCell ref="A14:D14"/>
    <mergeCell ref="E14:F14"/>
    <mergeCell ref="I19:J19"/>
    <mergeCell ref="A22:L22"/>
    <mergeCell ref="A25:L25"/>
    <mergeCell ref="A26:D26"/>
    <mergeCell ref="E26:F26"/>
    <mergeCell ref="G26:H26"/>
    <mergeCell ref="I26:J26"/>
    <mergeCell ref="K26:L26"/>
    <mergeCell ref="K18:L18"/>
    <mergeCell ref="K19:L19"/>
    <mergeCell ref="A20:D20"/>
    <mergeCell ref="E20:F20"/>
    <mergeCell ref="G20:H20"/>
    <mergeCell ref="I20:J20"/>
    <mergeCell ref="K20:L20"/>
    <mergeCell ref="A19:D19"/>
    <mergeCell ref="A29:D29"/>
    <mergeCell ref="E29:F29"/>
    <mergeCell ref="G29:H29"/>
    <mergeCell ref="I29:J29"/>
    <mergeCell ref="K27:L27"/>
    <mergeCell ref="A28:D28"/>
    <mergeCell ref="E28:F28"/>
    <mergeCell ref="G28:H28"/>
    <mergeCell ref="I28:J28"/>
    <mergeCell ref="K28:L28"/>
    <mergeCell ref="K29:L29"/>
    <mergeCell ref="A27:D27"/>
    <mergeCell ref="E27:F27"/>
    <mergeCell ref="G27:H27"/>
    <mergeCell ref="I27:J27"/>
    <mergeCell ref="A33:D33"/>
    <mergeCell ref="E33:F33"/>
    <mergeCell ref="G33:H33"/>
    <mergeCell ref="I33:J33"/>
    <mergeCell ref="A45:D45"/>
    <mergeCell ref="A40:D40"/>
    <mergeCell ref="E40:F42"/>
    <mergeCell ref="A32:L32"/>
    <mergeCell ref="K37:L39"/>
    <mergeCell ref="A38:D38"/>
    <mergeCell ref="A39:D39"/>
    <mergeCell ref="K33:L33"/>
    <mergeCell ref="A34:D34"/>
    <mergeCell ref="E34:F36"/>
    <mergeCell ref="G34:H36"/>
    <mergeCell ref="I34:J36"/>
    <mergeCell ref="K34:L36"/>
    <mergeCell ref="A35:D35"/>
    <mergeCell ref="A37:D37"/>
    <mergeCell ref="E37:F39"/>
    <mergeCell ref="G37:H39"/>
    <mergeCell ref="I37:J39"/>
    <mergeCell ref="A36:D36"/>
    <mergeCell ref="G40:H42"/>
    <mergeCell ref="I40:J42"/>
    <mergeCell ref="A47:D47"/>
    <mergeCell ref="A48:D48"/>
    <mergeCell ref="A43:D43"/>
    <mergeCell ref="E43:F45"/>
    <mergeCell ref="K40:L42"/>
    <mergeCell ref="A41:D41"/>
    <mergeCell ref="A42:D42"/>
    <mergeCell ref="K43:L45"/>
    <mergeCell ref="A44:D44"/>
    <mergeCell ref="A46:D46"/>
    <mergeCell ref="E46:F48"/>
    <mergeCell ref="G46:H48"/>
    <mergeCell ref="I46:J48"/>
    <mergeCell ref="K46:L48"/>
    <mergeCell ref="G43:H45"/>
    <mergeCell ref="I43:J45"/>
    <mergeCell ref="K49:L51"/>
    <mergeCell ref="A50:D50"/>
    <mergeCell ref="A51:D51"/>
    <mergeCell ref="A52:D52"/>
    <mergeCell ref="E52:F54"/>
    <mergeCell ref="G52:H54"/>
    <mergeCell ref="I52:J54"/>
    <mergeCell ref="K52:L54"/>
    <mergeCell ref="A53:D53"/>
    <mergeCell ref="A54:D54"/>
    <mergeCell ref="A49:D49"/>
    <mergeCell ref="E49:F51"/>
    <mergeCell ref="G49:H51"/>
    <mergeCell ref="I49:J51"/>
    <mergeCell ref="M56:N56"/>
    <mergeCell ref="M59:N59"/>
    <mergeCell ref="A63:L63"/>
    <mergeCell ref="A58:D58"/>
    <mergeCell ref="E58:F60"/>
    <mergeCell ref="G58:H60"/>
    <mergeCell ref="I58:J60"/>
    <mergeCell ref="K58:L60"/>
    <mergeCell ref="A59:D59"/>
    <mergeCell ref="A60:D60"/>
    <mergeCell ref="K55:L57"/>
    <mergeCell ref="A56:D56"/>
    <mergeCell ref="A57:D57"/>
    <mergeCell ref="A55:D55"/>
    <mergeCell ref="E55:F57"/>
    <mergeCell ref="G55:H57"/>
    <mergeCell ref="I55:J57"/>
  </mergeCells>
  <phoneticPr fontId="24" type="noConversion"/>
  <printOptions horizontalCentered="1"/>
  <pageMargins left="0.39370078740157483" right="0.39370078740157483" top="1.1992913385826771" bottom="0.19685039370078741" header="0.19685039370078741" footer="0.19685039370078741"/>
  <pageSetup paperSize="9" scale="79" orientation="portrait" r:id="rId4"/>
  <headerFooter alignWithMargins="0">
    <oddHeader xml:space="preserve">&amp;C
</oddHeader>
    <oddFooter>&amp;L&amp;"Tahoma,Corsivo"&amp;8&amp;F&amp;R&amp;P</oddFooter>
  </headerFooter>
  <rowBreaks count="1" manualBreakCount="1">
    <brk id="60"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topLeftCell="A23" zoomScaleNormal="100" workbookViewId="0">
      <selection activeCell="M24" sqref="M24:N24"/>
    </sheetView>
  </sheetViews>
  <sheetFormatPr defaultColWidth="9.140625" defaultRowHeight="12.75"/>
  <cols>
    <col min="1" max="9" width="9.140625" style="5"/>
    <col min="10" max="10" width="10.140625" style="5" bestFit="1" customWidth="1"/>
    <col min="11" max="11" width="9.140625" style="5"/>
    <col min="12" max="12" width="9.7109375" style="5" customWidth="1"/>
    <col min="13" max="13" width="11.42578125" style="5" customWidth="1"/>
    <col min="14" max="14" width="11" style="5" customWidth="1"/>
    <col min="15" max="15" width="19" style="5" bestFit="1" customWidth="1"/>
    <col min="16" max="16384" width="9.140625" style="5"/>
  </cols>
  <sheetData>
    <row r="1" spans="1:15" ht="21.75" customHeight="1">
      <c r="A1" s="668"/>
      <c r="B1" s="669"/>
      <c r="C1" s="669"/>
      <c r="D1" s="669"/>
      <c r="E1" s="669"/>
      <c r="F1" s="669"/>
      <c r="G1" s="669"/>
      <c r="H1" s="669"/>
      <c r="I1" s="669"/>
      <c r="J1" s="669"/>
      <c r="K1" s="669"/>
      <c r="L1" s="669"/>
      <c r="M1" s="3" t="s">
        <v>108</v>
      </c>
      <c r="N1" s="4">
        <v>2021</v>
      </c>
    </row>
    <row r="2" spans="1:15" ht="24.75" customHeight="1" thickBot="1">
      <c r="A2" s="670" t="s">
        <v>109</v>
      </c>
      <c r="B2" s="574"/>
      <c r="C2" s="574"/>
      <c r="D2" s="574"/>
      <c r="E2" s="574"/>
      <c r="F2" s="574"/>
      <c r="G2" s="574"/>
      <c r="H2" s="574"/>
      <c r="I2" s="574"/>
      <c r="J2" s="574"/>
      <c r="K2" s="574"/>
      <c r="L2" s="574"/>
      <c r="M2" s="574"/>
      <c r="N2" s="671"/>
    </row>
    <row r="3" spans="1:15" ht="13.5" customHeight="1">
      <c r="A3" s="530" t="s">
        <v>110</v>
      </c>
      <c r="B3" s="531"/>
      <c r="C3" s="531"/>
      <c r="D3" s="531"/>
      <c r="E3" s="531"/>
      <c r="F3" s="531"/>
      <c r="G3" s="531"/>
      <c r="H3" s="531"/>
      <c r="I3" s="531"/>
      <c r="J3" s="531"/>
      <c r="K3" s="531"/>
      <c r="L3" s="531"/>
      <c r="M3" s="531"/>
      <c r="N3" s="532"/>
    </row>
    <row r="4" spans="1:15" ht="15" customHeight="1">
      <c r="A4" s="666" t="s">
        <v>111</v>
      </c>
      <c r="B4" s="667"/>
      <c r="C4" s="667"/>
      <c r="D4" s="667"/>
      <c r="E4" s="667"/>
      <c r="F4" s="667"/>
      <c r="G4" s="600">
        <f>$N$1 - 3</f>
        <v>2018</v>
      </c>
      <c r="H4" s="600"/>
      <c r="I4" s="600">
        <f>$N$1 - 2</f>
        <v>2019</v>
      </c>
      <c r="J4" s="600"/>
      <c r="K4" s="600">
        <f>$N$1 - 1</f>
        <v>2020</v>
      </c>
      <c r="L4" s="600"/>
      <c r="M4" s="600">
        <f>$N$1</f>
        <v>2021</v>
      </c>
      <c r="N4" s="600"/>
      <c r="O4" s="6"/>
    </row>
    <row r="5" spans="1:15" ht="12.75" customHeight="1">
      <c r="A5" s="660" t="s">
        <v>112</v>
      </c>
      <c r="B5" s="661"/>
      <c r="C5" s="661"/>
      <c r="D5" s="661"/>
      <c r="E5" s="661"/>
      <c r="F5" s="661"/>
      <c r="G5" s="662">
        <v>2670</v>
      </c>
      <c r="H5" s="662"/>
      <c r="I5" s="662">
        <v>2669</v>
      </c>
      <c r="J5" s="663"/>
      <c r="K5" s="645">
        <v>2614</v>
      </c>
      <c r="L5" s="646"/>
      <c r="M5" s="664">
        <v>2614</v>
      </c>
      <c r="N5" s="665"/>
      <c r="O5" s="391"/>
    </row>
    <row r="6" spans="1:15" ht="12.75" customHeight="1">
      <c r="A6" s="633" t="s">
        <v>113</v>
      </c>
      <c r="B6" s="634"/>
      <c r="C6" s="634"/>
      <c r="D6" s="634"/>
      <c r="E6" s="634"/>
      <c r="F6" s="634"/>
      <c r="G6" s="639">
        <v>86</v>
      </c>
      <c r="H6" s="639"/>
      <c r="I6" s="673">
        <v>79</v>
      </c>
      <c r="J6" s="674"/>
      <c r="K6" s="628">
        <v>72</v>
      </c>
      <c r="L6" s="629"/>
      <c r="M6" s="607">
        <v>70</v>
      </c>
      <c r="N6" s="608"/>
      <c r="O6" s="6"/>
    </row>
    <row r="7" spans="1:15" hidden="1">
      <c r="A7" s="636"/>
      <c r="B7" s="637"/>
      <c r="C7" s="637"/>
      <c r="D7" s="637"/>
      <c r="E7" s="637"/>
      <c r="F7" s="637"/>
      <c r="G7" s="637"/>
      <c r="H7" s="637"/>
      <c r="I7" s="637"/>
      <c r="J7" s="637"/>
      <c r="K7" s="637"/>
      <c r="L7" s="637"/>
      <c r="M7" s="637"/>
      <c r="N7" s="672"/>
    </row>
    <row r="8" spans="1:15" ht="13.15" customHeight="1">
      <c r="A8" s="666" t="s">
        <v>111</v>
      </c>
      <c r="B8" s="667"/>
      <c r="C8" s="667"/>
      <c r="D8" s="667"/>
      <c r="E8" s="667"/>
      <c r="F8" s="667"/>
      <c r="G8" s="600">
        <f>$N$1 - 3</f>
        <v>2018</v>
      </c>
      <c r="H8" s="600"/>
      <c r="I8" s="600">
        <f>$N$1 - 2</f>
        <v>2019</v>
      </c>
      <c r="J8" s="600"/>
      <c r="K8" s="600">
        <f>$N$1 - 1</f>
        <v>2020</v>
      </c>
      <c r="L8" s="600"/>
      <c r="M8" s="600">
        <f>$N$1</f>
        <v>2021</v>
      </c>
      <c r="N8" s="600"/>
    </row>
    <row r="9" spans="1:15">
      <c r="A9" s="659" t="s">
        <v>114</v>
      </c>
      <c r="B9" s="603"/>
      <c r="C9" s="603"/>
      <c r="D9" s="603"/>
      <c r="E9" s="603"/>
      <c r="F9" s="603"/>
      <c r="G9" s="644">
        <v>9</v>
      </c>
      <c r="H9" s="644"/>
      <c r="I9" s="644">
        <v>12</v>
      </c>
      <c r="J9" s="644"/>
      <c r="K9" s="628">
        <v>13</v>
      </c>
      <c r="L9" s="629"/>
      <c r="M9" s="607">
        <v>10</v>
      </c>
      <c r="N9" s="608"/>
    </row>
    <row r="10" spans="1:15">
      <c r="A10" s="633" t="s">
        <v>115</v>
      </c>
      <c r="B10" s="634"/>
      <c r="C10" s="634"/>
      <c r="D10" s="634"/>
      <c r="E10" s="634"/>
      <c r="F10" s="634"/>
      <c r="G10" s="639">
        <v>33</v>
      </c>
      <c r="H10" s="639"/>
      <c r="I10" s="639">
        <v>45</v>
      </c>
      <c r="J10" s="639"/>
      <c r="K10" s="628">
        <v>41</v>
      </c>
      <c r="L10" s="629"/>
      <c r="M10" s="607">
        <v>40</v>
      </c>
      <c r="N10" s="608"/>
    </row>
    <row r="11" spans="1:15" ht="13.15" customHeight="1">
      <c r="A11" s="633" t="s">
        <v>116</v>
      </c>
      <c r="B11" s="634"/>
      <c r="C11" s="634"/>
      <c r="D11" s="634"/>
      <c r="E11" s="634"/>
      <c r="F11" s="634"/>
      <c r="G11" s="639">
        <v>122</v>
      </c>
      <c r="H11" s="655"/>
      <c r="I11" s="639">
        <v>106</v>
      </c>
      <c r="J11" s="655"/>
      <c r="K11" s="628">
        <v>95</v>
      </c>
      <c r="L11" s="629"/>
      <c r="M11" s="607">
        <v>90</v>
      </c>
      <c r="N11" s="608"/>
    </row>
    <row r="12" spans="1:15">
      <c r="A12" s="636" t="s">
        <v>117</v>
      </c>
      <c r="B12" s="637"/>
      <c r="C12" s="637"/>
      <c r="D12" s="637"/>
      <c r="E12" s="637"/>
      <c r="F12" s="637"/>
      <c r="G12" s="630">
        <v>94</v>
      </c>
      <c r="H12" s="630"/>
      <c r="I12" s="630">
        <v>101</v>
      </c>
      <c r="J12" s="630"/>
      <c r="K12" s="628">
        <v>94</v>
      </c>
      <c r="L12" s="629"/>
      <c r="M12" s="607">
        <v>90</v>
      </c>
      <c r="N12" s="608"/>
    </row>
    <row r="13" spans="1:15" s="8" customFormat="1" ht="12.75" customHeight="1">
      <c r="A13" s="649" t="s">
        <v>118</v>
      </c>
      <c r="B13" s="650"/>
      <c r="C13" s="650"/>
      <c r="D13" s="650"/>
      <c r="E13" s="650"/>
      <c r="F13" s="650"/>
      <c r="G13" s="600">
        <f>$N$1 - 3</f>
        <v>2018</v>
      </c>
      <c r="H13" s="600"/>
      <c r="I13" s="600">
        <f>$N$1 - 2</f>
        <v>2019</v>
      </c>
      <c r="J13" s="600"/>
      <c r="K13" s="600">
        <f>$N$1 - 1</f>
        <v>2020</v>
      </c>
      <c r="L13" s="600"/>
      <c r="M13" s="600">
        <f>$N$1</f>
        <v>2021</v>
      </c>
      <c r="N13" s="600"/>
      <c r="O13" s="7"/>
    </row>
    <row r="14" spans="1:15" ht="12.75" customHeight="1">
      <c r="A14" s="641" t="s">
        <v>119</v>
      </c>
      <c r="B14" s="642"/>
      <c r="C14" s="642"/>
      <c r="D14" s="642"/>
      <c r="E14" s="643" t="s">
        <v>120</v>
      </c>
      <c r="F14" s="643"/>
      <c r="G14" s="657">
        <v>106</v>
      </c>
      <c r="H14" s="658"/>
      <c r="I14" s="657">
        <v>94</v>
      </c>
      <c r="J14" s="658"/>
      <c r="K14" s="645">
        <v>98</v>
      </c>
      <c r="L14" s="646"/>
      <c r="M14" s="647">
        <v>100</v>
      </c>
      <c r="N14" s="648"/>
      <c r="O14" s="9"/>
    </row>
    <row r="15" spans="1:15" ht="12.75" customHeight="1">
      <c r="A15" s="633" t="s">
        <v>121</v>
      </c>
      <c r="B15" s="634"/>
      <c r="C15" s="634"/>
      <c r="D15" s="634"/>
      <c r="E15" s="635" t="s">
        <v>122</v>
      </c>
      <c r="F15" s="635" t="s">
        <v>122</v>
      </c>
      <c r="G15" s="655">
        <v>159</v>
      </c>
      <c r="H15" s="656"/>
      <c r="I15" s="655">
        <v>160</v>
      </c>
      <c r="J15" s="656"/>
      <c r="K15" s="628">
        <v>160</v>
      </c>
      <c r="L15" s="629"/>
      <c r="M15" s="607">
        <v>160</v>
      </c>
      <c r="N15" s="608"/>
      <c r="O15" s="9"/>
    </row>
    <row r="16" spans="1:15" ht="12.75" customHeight="1">
      <c r="A16" s="633" t="s">
        <v>123</v>
      </c>
      <c r="B16" s="634"/>
      <c r="C16" s="634"/>
      <c r="D16" s="634"/>
      <c r="E16" s="635" t="s">
        <v>124</v>
      </c>
      <c r="F16" s="635" t="s">
        <v>124</v>
      </c>
      <c r="G16" s="655">
        <v>388</v>
      </c>
      <c r="H16" s="656"/>
      <c r="I16" s="655">
        <v>389</v>
      </c>
      <c r="J16" s="656"/>
      <c r="K16" s="628">
        <v>377</v>
      </c>
      <c r="L16" s="629"/>
      <c r="M16" s="607">
        <v>370</v>
      </c>
      <c r="N16" s="608"/>
      <c r="O16" s="9"/>
    </row>
    <row r="17" spans="1:15">
      <c r="A17" s="633" t="s">
        <v>125</v>
      </c>
      <c r="B17" s="634"/>
      <c r="C17" s="634"/>
      <c r="D17" s="634"/>
      <c r="E17" s="635" t="s">
        <v>126</v>
      </c>
      <c r="F17" s="635" t="s">
        <v>126</v>
      </c>
      <c r="G17" s="655">
        <v>1338</v>
      </c>
      <c r="H17" s="656"/>
      <c r="I17" s="655">
        <v>1328</v>
      </c>
      <c r="J17" s="656"/>
      <c r="K17" s="628">
        <v>1317</v>
      </c>
      <c r="L17" s="629"/>
      <c r="M17" s="607">
        <v>1310</v>
      </c>
      <c r="N17" s="608"/>
    </row>
    <row r="18" spans="1:15">
      <c r="A18" s="636" t="s">
        <v>127</v>
      </c>
      <c r="B18" s="637"/>
      <c r="C18" s="637"/>
      <c r="D18" s="637"/>
      <c r="E18" s="638" t="s">
        <v>128</v>
      </c>
      <c r="F18" s="638" t="s">
        <v>128</v>
      </c>
      <c r="G18" s="651">
        <v>678</v>
      </c>
      <c r="H18" s="652"/>
      <c r="I18" s="651">
        <v>670</v>
      </c>
      <c r="J18" s="652"/>
      <c r="K18" s="653">
        <v>662</v>
      </c>
      <c r="L18" s="654"/>
      <c r="M18" s="631">
        <v>660</v>
      </c>
      <c r="N18" s="632"/>
    </row>
    <row r="19" spans="1:15">
      <c r="A19" s="649" t="s">
        <v>129</v>
      </c>
      <c r="B19" s="650"/>
      <c r="C19" s="650"/>
      <c r="D19" s="650"/>
      <c r="E19" s="650"/>
      <c r="F19" s="650"/>
      <c r="G19" s="600">
        <f>$N$1 - 3</f>
        <v>2018</v>
      </c>
      <c r="H19" s="600"/>
      <c r="I19" s="600">
        <f>$N$1 - 2</f>
        <v>2019</v>
      </c>
      <c r="J19" s="600"/>
      <c r="K19" s="600">
        <f>$N$1 - 1</f>
        <v>2020</v>
      </c>
      <c r="L19" s="600"/>
      <c r="M19" s="600">
        <f>$N$1</f>
        <v>2021</v>
      </c>
      <c r="N19" s="600"/>
    </row>
    <row r="20" spans="1:15">
      <c r="A20" s="641" t="s">
        <v>130</v>
      </c>
      <c r="B20" s="642"/>
      <c r="C20" s="642"/>
      <c r="D20" s="642"/>
      <c r="E20" s="643" t="s">
        <v>131</v>
      </c>
      <c r="F20" s="643"/>
      <c r="G20" s="644">
        <v>50</v>
      </c>
      <c r="H20" s="644"/>
      <c r="I20" s="644">
        <v>42</v>
      </c>
      <c r="J20" s="644"/>
      <c r="K20" s="645">
        <v>52</v>
      </c>
      <c r="L20" s="646"/>
      <c r="M20" s="647">
        <v>50</v>
      </c>
      <c r="N20" s="648"/>
    </row>
    <row r="21" spans="1:15">
      <c r="A21" s="633" t="s">
        <v>132</v>
      </c>
      <c r="B21" s="634"/>
      <c r="C21" s="634"/>
      <c r="D21" s="634"/>
      <c r="E21" s="640" t="s">
        <v>133</v>
      </c>
      <c r="F21" s="635"/>
      <c r="G21" s="639">
        <v>123</v>
      </c>
      <c r="H21" s="639"/>
      <c r="I21" s="639">
        <v>193</v>
      </c>
      <c r="J21" s="639"/>
      <c r="K21" s="628">
        <v>182</v>
      </c>
      <c r="L21" s="629"/>
      <c r="M21" s="607">
        <v>180</v>
      </c>
      <c r="N21" s="608"/>
    </row>
    <row r="22" spans="1:15">
      <c r="A22" s="633" t="s">
        <v>134</v>
      </c>
      <c r="B22" s="634"/>
      <c r="C22" s="634"/>
      <c r="D22" s="634"/>
      <c r="E22" s="635" t="s">
        <v>135</v>
      </c>
      <c r="F22" s="635"/>
      <c r="G22" s="639">
        <v>384</v>
      </c>
      <c r="H22" s="639"/>
      <c r="I22" s="639">
        <v>371</v>
      </c>
      <c r="J22" s="639"/>
      <c r="K22" s="628">
        <v>353</v>
      </c>
      <c r="L22" s="629"/>
      <c r="M22" s="607">
        <v>350</v>
      </c>
      <c r="N22" s="608"/>
    </row>
    <row r="23" spans="1:15">
      <c r="A23" s="633" t="s">
        <v>31</v>
      </c>
      <c r="B23" s="634"/>
      <c r="C23" s="634"/>
      <c r="D23" s="634"/>
      <c r="E23" s="635" t="s">
        <v>136</v>
      </c>
      <c r="F23" s="635"/>
      <c r="G23" s="639">
        <v>295</v>
      </c>
      <c r="H23" s="639"/>
      <c r="I23" s="639">
        <v>289</v>
      </c>
      <c r="J23" s="639"/>
      <c r="K23" s="628">
        <v>294</v>
      </c>
      <c r="L23" s="629"/>
      <c r="M23" s="607">
        <v>290</v>
      </c>
      <c r="N23" s="608"/>
    </row>
    <row r="24" spans="1:15">
      <c r="A24" s="636"/>
      <c r="B24" s="637"/>
      <c r="C24" s="637"/>
      <c r="D24" s="637"/>
      <c r="E24" s="638"/>
      <c r="F24" s="638"/>
      <c r="G24" s="630"/>
      <c r="H24" s="630"/>
      <c r="I24" s="630"/>
      <c r="J24" s="630"/>
      <c r="K24" s="630"/>
      <c r="L24" s="630"/>
      <c r="M24" s="631"/>
      <c r="N24" s="632"/>
    </row>
    <row r="25" spans="1:15" ht="15.75" customHeight="1" thickBot="1">
      <c r="A25" s="10" t="s">
        <v>137</v>
      </c>
      <c r="B25" s="11"/>
      <c r="C25" s="12"/>
      <c r="D25" s="13"/>
      <c r="E25" s="14"/>
      <c r="F25" s="11"/>
      <c r="G25" s="12"/>
      <c r="H25" s="15"/>
      <c r="I25" s="616"/>
      <c r="J25" s="617"/>
      <c r="K25" s="617"/>
      <c r="L25" s="618"/>
      <c r="M25" s="619"/>
      <c r="N25" s="620"/>
    </row>
    <row r="27" spans="1:15" ht="13.5" thickBot="1"/>
    <row r="28" spans="1:15">
      <c r="A28" s="621" t="s">
        <v>138</v>
      </c>
      <c r="B28" s="622"/>
      <c r="C28" s="622"/>
      <c r="D28" s="622"/>
      <c r="E28" s="622"/>
      <c r="F28" s="622"/>
      <c r="G28" s="622"/>
      <c r="H28" s="622"/>
      <c r="I28" s="622"/>
      <c r="J28" s="622"/>
      <c r="K28" s="622"/>
      <c r="L28" s="622"/>
      <c r="M28" s="622"/>
      <c r="N28" s="623"/>
    </row>
    <row r="29" spans="1:15">
      <c r="A29" s="624" t="s">
        <v>139</v>
      </c>
      <c r="B29" s="625"/>
      <c r="C29" s="625"/>
      <c r="D29" s="625"/>
      <c r="E29" s="625"/>
      <c r="F29" s="625"/>
      <c r="G29" s="625"/>
      <c r="H29" s="625"/>
      <c r="I29" s="625"/>
      <c r="J29" s="625"/>
      <c r="K29" s="625"/>
      <c r="L29" s="625"/>
      <c r="M29" s="626">
        <v>10</v>
      </c>
      <c r="N29" s="627"/>
      <c r="O29" s="16"/>
    </row>
    <row r="30" spans="1:15">
      <c r="A30" s="606" t="s">
        <v>140</v>
      </c>
      <c r="B30" s="590"/>
      <c r="C30" s="590"/>
      <c r="D30" s="590">
        <v>2</v>
      </c>
      <c r="E30" s="590"/>
      <c r="F30" s="590"/>
      <c r="G30" s="590"/>
      <c r="H30" s="590"/>
      <c r="I30" s="590"/>
      <c r="J30" s="590"/>
      <c r="K30" s="590"/>
      <c r="L30" s="590"/>
      <c r="M30" s="607">
        <v>2</v>
      </c>
      <c r="N30" s="608"/>
    </row>
    <row r="31" spans="1:15" ht="13.5" customHeight="1">
      <c r="A31" s="613" t="s">
        <v>141</v>
      </c>
      <c r="B31" s="614"/>
      <c r="C31" s="614"/>
      <c r="D31" s="614"/>
      <c r="E31" s="614"/>
      <c r="F31" s="614"/>
      <c r="G31" s="614"/>
      <c r="H31" s="614"/>
      <c r="I31" s="614"/>
      <c r="J31" s="614"/>
      <c r="K31" s="614"/>
      <c r="L31" s="614"/>
      <c r="M31" s="614"/>
      <c r="N31" s="615"/>
    </row>
    <row r="32" spans="1:15">
      <c r="A32" s="606" t="s">
        <v>142</v>
      </c>
      <c r="B32" s="590"/>
      <c r="C32" s="590"/>
      <c r="D32" s="590">
        <v>0</v>
      </c>
      <c r="E32" s="590"/>
      <c r="F32" s="590"/>
      <c r="G32" s="590"/>
      <c r="H32" s="590"/>
      <c r="I32" s="590"/>
      <c r="J32" s="590"/>
      <c r="K32" s="590"/>
      <c r="L32" s="590"/>
      <c r="M32" s="607">
        <v>0</v>
      </c>
      <c r="N32" s="608"/>
    </row>
    <row r="33" spans="1:14" ht="13.5" thickBot="1">
      <c r="A33" s="609" t="s">
        <v>143</v>
      </c>
      <c r="B33" s="610"/>
      <c r="C33" s="610"/>
      <c r="D33" s="610">
        <v>0</v>
      </c>
      <c r="E33" s="610"/>
      <c r="F33" s="610"/>
      <c r="G33" s="610"/>
      <c r="H33" s="610"/>
      <c r="I33" s="610"/>
      <c r="J33" s="610"/>
      <c r="K33" s="610"/>
      <c r="L33" s="610"/>
      <c r="M33" s="611">
        <v>0</v>
      </c>
      <c r="N33" s="612"/>
    </row>
    <row r="35" spans="1:14" ht="13.5" thickBot="1"/>
    <row r="36" spans="1:14">
      <c r="A36" s="530" t="s">
        <v>144</v>
      </c>
      <c r="B36" s="531"/>
      <c r="C36" s="531"/>
      <c r="D36" s="531"/>
      <c r="E36" s="531"/>
      <c r="F36" s="531"/>
      <c r="G36" s="531"/>
      <c r="H36" s="531"/>
      <c r="I36" s="531"/>
      <c r="J36" s="531"/>
      <c r="K36" s="531"/>
      <c r="L36" s="531"/>
      <c r="M36" s="531"/>
      <c r="N36" s="532"/>
    </row>
    <row r="37" spans="1:14">
      <c r="A37" s="17" t="s">
        <v>145</v>
      </c>
      <c r="B37" s="18"/>
      <c r="C37" s="18"/>
      <c r="D37" s="18"/>
      <c r="E37" s="18"/>
      <c r="F37" s="18"/>
      <c r="G37" s="600">
        <f>N1-3</f>
        <v>2018</v>
      </c>
      <c r="H37" s="600"/>
      <c r="I37" s="600">
        <f>N1-2</f>
        <v>2019</v>
      </c>
      <c r="J37" s="600"/>
      <c r="K37" s="600">
        <f>N1-1</f>
        <v>2020</v>
      </c>
      <c r="L37" s="600"/>
      <c r="M37" s="601">
        <f>N1</f>
        <v>2021</v>
      </c>
      <c r="N37" s="602"/>
    </row>
    <row r="38" spans="1:14">
      <c r="A38" s="597" t="s">
        <v>146</v>
      </c>
      <c r="B38" s="598"/>
      <c r="C38" s="598"/>
      <c r="D38" s="19" t="s">
        <v>147</v>
      </c>
      <c r="E38" s="598"/>
      <c r="F38" s="599"/>
      <c r="G38" s="603">
        <v>0</v>
      </c>
      <c r="H38" s="603"/>
      <c r="I38" s="603">
        <v>0</v>
      </c>
      <c r="J38" s="603"/>
      <c r="K38" s="603">
        <v>0</v>
      </c>
      <c r="L38" s="603"/>
      <c r="M38" s="604">
        <v>0</v>
      </c>
      <c r="N38" s="605"/>
    </row>
    <row r="39" spans="1:14">
      <c r="A39" s="587" t="s">
        <v>148</v>
      </c>
      <c r="B39" s="588"/>
      <c r="C39" s="588"/>
      <c r="D39" s="20" t="s">
        <v>147</v>
      </c>
      <c r="E39" s="588"/>
      <c r="F39" s="589"/>
      <c r="G39" s="590">
        <v>4.71</v>
      </c>
      <c r="H39" s="590"/>
      <c r="I39" s="590">
        <v>4.71</v>
      </c>
      <c r="J39" s="590"/>
      <c r="K39" s="590">
        <v>4.71</v>
      </c>
      <c r="L39" s="590"/>
      <c r="M39" s="591">
        <v>4.71</v>
      </c>
      <c r="N39" s="592"/>
    </row>
    <row r="40" spans="1:14">
      <c r="A40" s="587" t="s">
        <v>149</v>
      </c>
      <c r="B40" s="588"/>
      <c r="C40" s="588"/>
      <c r="D40" s="20" t="s">
        <v>147</v>
      </c>
      <c r="E40" s="588"/>
      <c r="F40" s="589"/>
      <c r="G40" s="590">
        <v>31.72</v>
      </c>
      <c r="H40" s="590"/>
      <c r="I40" s="590">
        <v>31.72</v>
      </c>
      <c r="J40" s="590"/>
      <c r="K40" s="590">
        <v>31.72</v>
      </c>
      <c r="L40" s="590"/>
      <c r="M40" s="591">
        <v>31.72</v>
      </c>
      <c r="N40" s="592"/>
    </row>
    <row r="41" spans="1:14">
      <c r="A41" s="587" t="s">
        <v>150</v>
      </c>
      <c r="B41" s="588"/>
      <c r="C41" s="588"/>
      <c r="D41" s="20" t="s">
        <v>147</v>
      </c>
      <c r="E41" s="588"/>
      <c r="F41" s="589"/>
      <c r="G41" s="590"/>
      <c r="H41" s="590"/>
      <c r="I41" s="590"/>
      <c r="J41" s="590"/>
      <c r="K41" s="590"/>
      <c r="L41" s="590"/>
      <c r="M41" s="591"/>
      <c r="N41" s="592"/>
    </row>
    <row r="42" spans="1:14" ht="13.5" thickBot="1">
      <c r="A42" s="580" t="s">
        <v>151</v>
      </c>
      <c r="B42" s="581"/>
      <c r="C42" s="581"/>
      <c r="D42" s="21" t="s">
        <v>147</v>
      </c>
      <c r="E42" s="582"/>
      <c r="F42" s="583"/>
      <c r="G42" s="584"/>
      <c r="H42" s="584"/>
      <c r="I42" s="584"/>
      <c r="J42" s="584"/>
      <c r="K42" s="584"/>
      <c r="L42" s="584"/>
      <c r="M42" s="593"/>
      <c r="N42" s="594"/>
    </row>
    <row r="43" spans="1:14" ht="13.5" thickBot="1">
      <c r="A43" s="22"/>
      <c r="B43" s="23"/>
      <c r="C43" s="23"/>
      <c r="D43" s="23"/>
      <c r="E43" s="585" t="s">
        <v>152</v>
      </c>
      <c r="F43" s="586"/>
      <c r="G43" s="585">
        <f>SUM(G38:H42)</f>
        <v>36.43</v>
      </c>
      <c r="H43" s="586"/>
      <c r="I43" s="585">
        <f>SUM(I38:J42)</f>
        <v>36.43</v>
      </c>
      <c r="J43" s="586"/>
      <c r="K43" s="585">
        <f>SUM(K38:L42)</f>
        <v>36.43</v>
      </c>
      <c r="L43" s="586"/>
      <c r="M43" s="595">
        <f>(M38+M39+M40+M41+M42)</f>
        <v>36.43</v>
      </c>
      <c r="N43" s="596"/>
    </row>
    <row r="46" spans="1:14">
      <c r="A46" s="579"/>
      <c r="B46" s="579"/>
      <c r="C46" s="579"/>
      <c r="E46" s="24"/>
    </row>
    <row r="48" spans="1:14">
      <c r="A48" s="579"/>
      <c r="B48" s="579"/>
    </row>
    <row r="49" spans="1:2">
      <c r="A49" s="579"/>
      <c r="B49" s="579"/>
    </row>
    <row r="50" spans="1:2">
      <c r="A50" s="579"/>
      <c r="B50" s="579"/>
    </row>
    <row r="51" spans="1:2">
      <c r="A51" s="579"/>
      <c r="B51" s="579"/>
    </row>
    <row r="52" spans="1:2">
      <c r="A52" s="579"/>
      <c r="B52" s="579"/>
    </row>
    <row r="53" spans="1:2">
      <c r="A53" s="579"/>
      <c r="B53" s="579"/>
    </row>
    <row r="54" spans="1:2">
      <c r="A54" s="579"/>
      <c r="B54" s="579"/>
    </row>
    <row r="55" spans="1:2">
      <c r="A55" s="579"/>
      <c r="B55" s="579"/>
    </row>
    <row r="56" spans="1:2">
      <c r="A56" s="579"/>
      <c r="B56" s="579"/>
    </row>
    <row r="57" spans="1:2">
      <c r="A57" s="579"/>
      <c r="B57" s="579"/>
    </row>
    <row r="58" spans="1:2">
      <c r="A58" s="579"/>
      <c r="B58" s="579"/>
    </row>
    <row r="59" spans="1:2">
      <c r="A59" s="579"/>
      <c r="B59" s="579"/>
    </row>
    <row r="60" spans="1:2">
      <c r="A60" s="579"/>
      <c r="B60" s="579"/>
    </row>
    <row r="61" spans="1:2">
      <c r="A61" s="579"/>
      <c r="B61" s="579"/>
    </row>
    <row r="62" spans="1:2">
      <c r="A62" s="579"/>
      <c r="B62" s="579"/>
    </row>
    <row r="63" spans="1:2">
      <c r="A63" s="579"/>
      <c r="B63" s="579"/>
    </row>
    <row r="64" spans="1:2">
      <c r="A64" s="579"/>
      <c r="B64" s="579"/>
    </row>
  </sheetData>
  <customSheetViews>
    <customSheetView guid="{5274FD7E-76C2-47C3-8C9C-C2C181076605}" showPageBreaks="1" fitToPage="1" showRuler="0" topLeftCell="A14">
      <selection activeCell="G38" sqref="G38:N42"/>
      <pageMargins left="0.39370078740157483" right="0.39370078740157483" top="0.67" bottom="0.19685039370078741" header="0.19685039370078741" footer="0.19685039370078741"/>
      <pageSetup paperSize="9" scale="65" orientation="landscape" r:id="rId1"/>
      <headerFooter alignWithMargins="0">
        <oddHeader>&amp;C&amp;B</oddHeader>
        <oddFooter>&amp;L&amp;"Tahoma,Corsivo"&amp;8Elenco Processi&amp;R&amp;P</oddFooter>
      </headerFooter>
    </customSheetView>
    <customSheetView guid="{0CDFE071-D2BF-4AC9-96FE-3C7CC2EB89D1}" showPageBreaks="1" fitToPage="1" printArea="1" hiddenRows="1" topLeftCell="A14">
      <selection activeCell="G38" sqref="G38:N42"/>
      <pageMargins left="0.39370078740157483" right="0.39370078740157483" top="0.67" bottom="0.19685039370078741" header="0.19685039370078741" footer="0.19685039370078741"/>
      <pageSetup paperSize="9" scale="98" orientation="landscape" r:id="rId2"/>
      <headerFooter alignWithMargins="0">
        <oddHeader>&amp;C&amp;B</oddHeader>
        <oddFooter>&amp;L&amp;"Tahoma,Corsivo"&amp;8Elenco Processi&amp;R&amp;P</oddFooter>
      </headerFooter>
    </customSheetView>
    <customSheetView guid="{FD66CCA4-E734-40F6-A42D-704ADC03C8FF}" showPageBreaks="1" fitToPage="1" printArea="1" hiddenRows="1" showRuler="0" topLeftCell="A2">
      <selection activeCell="P40" sqref="P40"/>
      <pageMargins left="0.39370078740157483" right="0.39370078740157483" top="0.67" bottom="0.19685039370078741" header="0.19685039370078741" footer="0.19685039370078741"/>
      <pageSetup paperSize="9" scale="99" orientation="landscape" r:id="rId3"/>
      <headerFooter alignWithMargins="0">
        <oddHeader>&amp;C&amp;B</oddHeader>
        <oddFooter>&amp;L&amp;"Tahoma,Corsivo"&amp;8Elenco Processi&amp;R&amp;P</oddFooter>
      </headerFooter>
    </customSheetView>
  </customSheetViews>
  <mergeCells count="188">
    <mergeCell ref="A1:L1"/>
    <mergeCell ref="A2:N2"/>
    <mergeCell ref="A3:N3"/>
    <mergeCell ref="A4:F4"/>
    <mergeCell ref="G4:H4"/>
    <mergeCell ref="I4:J4"/>
    <mergeCell ref="K4:L4"/>
    <mergeCell ref="M4:N4"/>
    <mergeCell ref="A7:F7"/>
    <mergeCell ref="G7:N7"/>
    <mergeCell ref="A6:F6"/>
    <mergeCell ref="G6:H6"/>
    <mergeCell ref="I6:J6"/>
    <mergeCell ref="K6:L6"/>
    <mergeCell ref="M6:N6"/>
    <mergeCell ref="M8:N8"/>
    <mergeCell ref="A5:F5"/>
    <mergeCell ref="G5:H5"/>
    <mergeCell ref="I5:J5"/>
    <mergeCell ref="K5:L5"/>
    <mergeCell ref="M5:N5"/>
    <mergeCell ref="A8:F8"/>
    <mergeCell ref="G8:H8"/>
    <mergeCell ref="I8:J8"/>
    <mergeCell ref="K8:L8"/>
    <mergeCell ref="M9:N9"/>
    <mergeCell ref="A10:F10"/>
    <mergeCell ref="G10:H10"/>
    <mergeCell ref="I10:J10"/>
    <mergeCell ref="K10:L10"/>
    <mergeCell ref="M10:N10"/>
    <mergeCell ref="A9:F9"/>
    <mergeCell ref="G9:H9"/>
    <mergeCell ref="I9:J9"/>
    <mergeCell ref="K9:L9"/>
    <mergeCell ref="M11:N11"/>
    <mergeCell ref="A12:F12"/>
    <mergeCell ref="G12:H12"/>
    <mergeCell ref="I12:J12"/>
    <mergeCell ref="K12:L12"/>
    <mergeCell ref="M12:N12"/>
    <mergeCell ref="A11:F11"/>
    <mergeCell ref="G11:H11"/>
    <mergeCell ref="I11:J11"/>
    <mergeCell ref="K11:L11"/>
    <mergeCell ref="A15:D15"/>
    <mergeCell ref="E15:F15"/>
    <mergeCell ref="G15:H15"/>
    <mergeCell ref="M13:N13"/>
    <mergeCell ref="A14:D14"/>
    <mergeCell ref="E14:F14"/>
    <mergeCell ref="G14:H14"/>
    <mergeCell ref="I14:J14"/>
    <mergeCell ref="K14:L14"/>
    <mergeCell ref="M14:N14"/>
    <mergeCell ref="K15:L15"/>
    <mergeCell ref="I15:J15"/>
    <mergeCell ref="M15:N15"/>
    <mergeCell ref="A13:F13"/>
    <mergeCell ref="G13:H13"/>
    <mergeCell ref="I13:J13"/>
    <mergeCell ref="K13:L13"/>
    <mergeCell ref="A16:D16"/>
    <mergeCell ref="E16:F16"/>
    <mergeCell ref="G16:H16"/>
    <mergeCell ref="I16:J16"/>
    <mergeCell ref="K16:L16"/>
    <mergeCell ref="M16:N16"/>
    <mergeCell ref="E17:F17"/>
    <mergeCell ref="G17:H17"/>
    <mergeCell ref="I17:J17"/>
    <mergeCell ref="M20:N20"/>
    <mergeCell ref="A19:F19"/>
    <mergeCell ref="G19:H19"/>
    <mergeCell ref="I19:J19"/>
    <mergeCell ref="K19:L19"/>
    <mergeCell ref="K17:L17"/>
    <mergeCell ref="M17:N17"/>
    <mergeCell ref="A18:D18"/>
    <mergeCell ref="E18:F18"/>
    <mergeCell ref="G18:H18"/>
    <mergeCell ref="I18:J18"/>
    <mergeCell ref="K18:L18"/>
    <mergeCell ref="M18:N18"/>
    <mergeCell ref="A17:D17"/>
    <mergeCell ref="M19:N19"/>
    <mergeCell ref="A21:D21"/>
    <mergeCell ref="E21:F21"/>
    <mergeCell ref="G21:H21"/>
    <mergeCell ref="I21:J21"/>
    <mergeCell ref="K21:L21"/>
    <mergeCell ref="A20:D20"/>
    <mergeCell ref="E20:F20"/>
    <mergeCell ref="G20:H20"/>
    <mergeCell ref="I20:J20"/>
    <mergeCell ref="K20:L20"/>
    <mergeCell ref="I25:L25"/>
    <mergeCell ref="M25:N25"/>
    <mergeCell ref="A28:N28"/>
    <mergeCell ref="A29:L29"/>
    <mergeCell ref="M29:N29"/>
    <mergeCell ref="M21:N21"/>
    <mergeCell ref="K22:L22"/>
    <mergeCell ref="M22:N22"/>
    <mergeCell ref="K23:L23"/>
    <mergeCell ref="M23:N23"/>
    <mergeCell ref="K24:L24"/>
    <mergeCell ref="M24:N24"/>
    <mergeCell ref="A23:D23"/>
    <mergeCell ref="E23:F23"/>
    <mergeCell ref="A24:D24"/>
    <mergeCell ref="E24:F24"/>
    <mergeCell ref="G24:H24"/>
    <mergeCell ref="I24:J24"/>
    <mergeCell ref="G23:H23"/>
    <mergeCell ref="I23:J23"/>
    <mergeCell ref="A22:D22"/>
    <mergeCell ref="E22:F22"/>
    <mergeCell ref="G22:H22"/>
    <mergeCell ref="I22:J22"/>
    <mergeCell ref="A32:C32"/>
    <mergeCell ref="D32:L32"/>
    <mergeCell ref="M32:N32"/>
    <mergeCell ref="A33:C33"/>
    <mergeCell ref="D33:L33"/>
    <mergeCell ref="M33:N33"/>
    <mergeCell ref="A30:C30"/>
    <mergeCell ref="D30:L30"/>
    <mergeCell ref="M30:N30"/>
    <mergeCell ref="A31:N31"/>
    <mergeCell ref="A40:C40"/>
    <mergeCell ref="E40:F40"/>
    <mergeCell ref="A38:C38"/>
    <mergeCell ref="E38:F38"/>
    <mergeCell ref="A39:C39"/>
    <mergeCell ref="E39:F39"/>
    <mergeCell ref="K40:L40"/>
    <mergeCell ref="A36:N36"/>
    <mergeCell ref="G37:H37"/>
    <mergeCell ref="I37:J37"/>
    <mergeCell ref="K37:L37"/>
    <mergeCell ref="M37:N37"/>
    <mergeCell ref="M40:N40"/>
    <mergeCell ref="G38:H38"/>
    <mergeCell ref="I38:J38"/>
    <mergeCell ref="K38:L38"/>
    <mergeCell ref="M38:N38"/>
    <mergeCell ref="K39:L39"/>
    <mergeCell ref="M39:N39"/>
    <mergeCell ref="G39:H39"/>
    <mergeCell ref="I39:J39"/>
    <mergeCell ref="G40:H40"/>
    <mergeCell ref="I40:J40"/>
    <mergeCell ref="A41:C41"/>
    <mergeCell ref="E41:F41"/>
    <mergeCell ref="K41:L41"/>
    <mergeCell ref="M41:N41"/>
    <mergeCell ref="G41:H41"/>
    <mergeCell ref="I41:J41"/>
    <mergeCell ref="K42:L42"/>
    <mergeCell ref="M42:N42"/>
    <mergeCell ref="M43:N43"/>
    <mergeCell ref="A46:C46"/>
    <mergeCell ref="A42:C42"/>
    <mergeCell ref="E42:F42"/>
    <mergeCell ref="G42:H42"/>
    <mergeCell ref="I42:J42"/>
    <mergeCell ref="E43:F43"/>
    <mergeCell ref="G43:H43"/>
    <mergeCell ref="I43:J43"/>
    <mergeCell ref="K43:L43"/>
    <mergeCell ref="A59:B59"/>
    <mergeCell ref="A48:B48"/>
    <mergeCell ref="A49:B49"/>
    <mergeCell ref="A50:B50"/>
    <mergeCell ref="A51:B51"/>
    <mergeCell ref="A52:B52"/>
    <mergeCell ref="A53:B53"/>
    <mergeCell ref="A64:B64"/>
    <mergeCell ref="A54:B54"/>
    <mergeCell ref="A55:B55"/>
    <mergeCell ref="A56:B56"/>
    <mergeCell ref="A57:B57"/>
    <mergeCell ref="A58:B58"/>
    <mergeCell ref="A60:B60"/>
    <mergeCell ref="A61:B61"/>
    <mergeCell ref="A62:B62"/>
    <mergeCell ref="A63:B63"/>
  </mergeCells>
  <phoneticPr fontId="24" type="noConversion"/>
  <pageMargins left="0.39370078740157483" right="0.39370078740157483" top="0.67" bottom="0.19685039370078741" header="0.19685039370078741" footer="0.19685039370078741"/>
  <pageSetup paperSize="9" scale="98" orientation="landscape" r:id="rId4"/>
  <headerFooter alignWithMargins="0">
    <oddHeader xml:space="preserve">&amp;CCOMUNE DI VIGLIANO BIELLESE
</oddHeader>
    <oddFooter>&amp;L&amp;"Tahoma,Corsivo"&amp;8Elenco Processi&amp;R&amp;P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0"/>
  <sheetViews>
    <sheetView topLeftCell="D1" zoomScaleNormal="100" zoomScalePageLayoutView="90" workbookViewId="0">
      <selection activeCell="N9" sqref="N9"/>
    </sheetView>
  </sheetViews>
  <sheetFormatPr defaultColWidth="9.140625" defaultRowHeight="12.75"/>
  <cols>
    <col min="1" max="4" width="9.140625" style="5"/>
    <col min="5" max="6" width="14" style="5" bestFit="1" customWidth="1"/>
    <col min="7" max="7" width="14.28515625" style="5" bestFit="1" customWidth="1"/>
    <col min="8" max="8" width="12.7109375" style="5" customWidth="1"/>
    <col min="9" max="9" width="13.85546875" style="5" bestFit="1" customWidth="1"/>
    <col min="10" max="10" width="13" style="5" customWidth="1"/>
    <col min="11" max="11" width="12.85546875" style="5" customWidth="1"/>
    <col min="12" max="12" width="14" style="5" customWidth="1"/>
    <col min="13" max="13" width="9.140625" style="5"/>
    <col min="14" max="14" width="19.85546875" style="5" customWidth="1"/>
    <col min="15" max="16384" width="9.140625" style="5"/>
  </cols>
  <sheetData>
    <row r="1" spans="1:14" ht="21.75" customHeight="1">
      <c r="A1" s="759"/>
      <c r="B1" s="760"/>
      <c r="C1" s="760"/>
      <c r="D1" s="760"/>
      <c r="E1" s="760"/>
      <c r="F1" s="760"/>
      <c r="G1" s="760"/>
      <c r="H1" s="760"/>
      <c r="I1" s="760"/>
      <c r="J1" s="760"/>
      <c r="K1" s="25" t="s">
        <v>108</v>
      </c>
      <c r="L1" s="26">
        <v>2021</v>
      </c>
    </row>
    <row r="2" spans="1:14" ht="24.75" customHeight="1">
      <c r="A2" s="761" t="s">
        <v>153</v>
      </c>
      <c r="B2" s="762"/>
      <c r="C2" s="762"/>
      <c r="D2" s="762"/>
      <c r="E2" s="762"/>
      <c r="F2" s="762"/>
      <c r="G2" s="762"/>
      <c r="H2" s="762"/>
      <c r="I2" s="762"/>
      <c r="J2" s="762"/>
      <c r="K2" s="762"/>
      <c r="L2" s="763"/>
    </row>
    <row r="3" spans="1:14" ht="22.5" customHeight="1">
      <c r="A3" s="754" t="s">
        <v>333</v>
      </c>
      <c r="B3" s="755"/>
      <c r="C3" s="755"/>
      <c r="D3" s="755"/>
      <c r="E3" s="755"/>
      <c r="F3" s="755"/>
      <c r="G3" s="755"/>
      <c r="H3" s="755"/>
      <c r="I3" s="755"/>
      <c r="J3" s="755"/>
      <c r="K3" s="755"/>
      <c r="L3" s="756"/>
      <c r="M3" s="27"/>
      <c r="N3" s="27"/>
    </row>
    <row r="4" spans="1:14" ht="16.5" customHeight="1">
      <c r="A4" s="764" t="s">
        <v>154</v>
      </c>
      <c r="B4" s="765"/>
      <c r="C4" s="765"/>
      <c r="D4" s="765"/>
      <c r="E4" s="737">
        <f>$L$1-3</f>
        <v>2018</v>
      </c>
      <c r="F4" s="737"/>
      <c r="G4" s="737">
        <f>$L$1-2</f>
        <v>2019</v>
      </c>
      <c r="H4" s="737"/>
      <c r="I4" s="737">
        <f>$L$1-1</f>
        <v>2020</v>
      </c>
      <c r="J4" s="737"/>
      <c r="K4" s="737">
        <f>$L$1</f>
        <v>2021</v>
      </c>
      <c r="L4" s="743"/>
    </row>
    <row r="5" spans="1:14" ht="27" customHeight="1">
      <c r="A5" s="766"/>
      <c r="B5" s="767"/>
      <c r="C5" s="765"/>
      <c r="D5" s="765"/>
      <c r="E5" s="28" t="s">
        <v>155</v>
      </c>
      <c r="F5" s="29" t="s">
        <v>156</v>
      </c>
      <c r="G5" s="28" t="s">
        <v>155</v>
      </c>
      <c r="H5" s="29" t="s">
        <v>156</v>
      </c>
      <c r="I5" s="65" t="s">
        <v>321</v>
      </c>
      <c r="J5" s="29" t="s">
        <v>156</v>
      </c>
      <c r="K5" s="63" t="s">
        <v>320</v>
      </c>
      <c r="L5" s="30" t="s">
        <v>156</v>
      </c>
    </row>
    <row r="6" spans="1:14" ht="24.75" customHeight="1">
      <c r="A6" s="675" t="s">
        <v>157</v>
      </c>
      <c r="B6" s="676"/>
      <c r="C6" s="676"/>
      <c r="D6" s="676"/>
      <c r="E6" s="31">
        <v>454092</v>
      </c>
      <c r="F6" s="32"/>
      <c r="G6" s="33">
        <v>663254</v>
      </c>
      <c r="H6" s="32"/>
      <c r="I6" s="394">
        <v>388917</v>
      </c>
      <c r="J6" s="395"/>
      <c r="K6" s="34">
        <v>0</v>
      </c>
      <c r="L6" s="35"/>
    </row>
    <row r="7" spans="1:14" ht="24.75" customHeight="1">
      <c r="A7" s="675" t="s">
        <v>158</v>
      </c>
      <c r="B7" s="676"/>
      <c r="C7" s="676"/>
      <c r="D7" s="676"/>
      <c r="E7" s="31">
        <v>156601</v>
      </c>
      <c r="F7" s="32"/>
      <c r="G7" s="33">
        <v>156275.85</v>
      </c>
      <c r="H7" s="32"/>
      <c r="I7" s="394">
        <v>387679.82</v>
      </c>
      <c r="J7" s="395"/>
      <c r="K7" s="34">
        <v>360409.35</v>
      </c>
      <c r="L7" s="35"/>
    </row>
    <row r="8" spans="1:14" ht="24.75" customHeight="1">
      <c r="A8" s="675" t="s">
        <v>159</v>
      </c>
      <c r="B8" s="676"/>
      <c r="C8" s="676"/>
      <c r="D8" s="676"/>
      <c r="E8" s="33">
        <v>1609966.23</v>
      </c>
      <c r="F8" s="37">
        <v>1576608.88</v>
      </c>
      <c r="G8" s="33">
        <v>1606130</v>
      </c>
      <c r="H8" s="37">
        <v>1633635.73</v>
      </c>
      <c r="I8" s="394">
        <v>1460930</v>
      </c>
      <c r="J8" s="396">
        <v>1387492.47</v>
      </c>
      <c r="K8" s="34">
        <v>1516124</v>
      </c>
      <c r="L8" s="38"/>
      <c r="N8" s="392"/>
    </row>
    <row r="9" spans="1:14" ht="24.75" customHeight="1">
      <c r="A9" s="675" t="s">
        <v>160</v>
      </c>
      <c r="B9" s="676"/>
      <c r="C9" s="676"/>
      <c r="D9" s="676"/>
      <c r="E9" s="33">
        <v>85405.48</v>
      </c>
      <c r="F9" s="37">
        <v>69443.33</v>
      </c>
      <c r="G9" s="33">
        <v>71676</v>
      </c>
      <c r="H9" s="37">
        <v>66651.66</v>
      </c>
      <c r="I9" s="394">
        <v>293954</v>
      </c>
      <c r="J9" s="396">
        <v>307467.88</v>
      </c>
      <c r="K9" s="34">
        <v>58110</v>
      </c>
      <c r="L9" s="38"/>
    </row>
    <row r="10" spans="1:14" ht="24.75" customHeight="1">
      <c r="A10" s="675" t="s">
        <v>161</v>
      </c>
      <c r="B10" s="676"/>
      <c r="C10" s="676"/>
      <c r="D10" s="676"/>
      <c r="E10" s="33">
        <v>293258.19</v>
      </c>
      <c r="F10" s="37">
        <v>268443.34999999998</v>
      </c>
      <c r="G10" s="33">
        <v>248655</v>
      </c>
      <c r="H10" s="37">
        <v>266743.40999999997</v>
      </c>
      <c r="I10" s="394">
        <v>242833</v>
      </c>
      <c r="J10" s="396">
        <v>222438.32</v>
      </c>
      <c r="K10" s="34">
        <v>249100</v>
      </c>
      <c r="L10" s="38"/>
    </row>
    <row r="11" spans="1:14" ht="24.75" customHeight="1">
      <c r="A11" s="675" t="s">
        <v>162</v>
      </c>
      <c r="B11" s="676"/>
      <c r="C11" s="676"/>
      <c r="D11" s="676"/>
      <c r="E11" s="33">
        <v>713664.93</v>
      </c>
      <c r="F11" s="37">
        <v>563119.06999999995</v>
      </c>
      <c r="G11" s="33">
        <v>265025</v>
      </c>
      <c r="H11" s="37">
        <v>217674.18</v>
      </c>
      <c r="I11" s="394">
        <v>309338</v>
      </c>
      <c r="J11" s="396">
        <v>258455.83</v>
      </c>
      <c r="K11" s="34">
        <v>578377</v>
      </c>
      <c r="L11" s="38"/>
    </row>
    <row r="12" spans="1:14" ht="24.75" customHeight="1">
      <c r="A12" s="675" t="s">
        <v>335</v>
      </c>
      <c r="B12" s="676"/>
      <c r="C12" s="676"/>
      <c r="D12" s="676"/>
      <c r="E12" s="33">
        <v>0</v>
      </c>
      <c r="F12" s="37">
        <v>0</v>
      </c>
      <c r="G12" s="33">
        <v>1</v>
      </c>
      <c r="H12" s="37">
        <v>0.87</v>
      </c>
      <c r="I12" s="394">
        <v>0</v>
      </c>
      <c r="J12" s="396">
        <v>0</v>
      </c>
      <c r="K12" s="34">
        <v>0</v>
      </c>
      <c r="L12" s="38"/>
    </row>
    <row r="13" spans="1:14" ht="24.75" customHeight="1">
      <c r="A13" s="675" t="s">
        <v>163</v>
      </c>
      <c r="B13" s="676"/>
      <c r="C13" s="676"/>
      <c r="D13" s="676"/>
      <c r="E13" s="33">
        <v>0</v>
      </c>
      <c r="F13" s="37">
        <v>0</v>
      </c>
      <c r="G13" s="33">
        <v>0</v>
      </c>
      <c r="H13" s="37">
        <v>0</v>
      </c>
      <c r="I13" s="394">
        <v>0</v>
      </c>
      <c r="J13" s="396">
        <v>0</v>
      </c>
      <c r="K13" s="34">
        <v>0</v>
      </c>
      <c r="L13" s="38"/>
    </row>
    <row r="14" spans="1:14" ht="24.75" customHeight="1">
      <c r="A14" s="675" t="s">
        <v>164</v>
      </c>
      <c r="B14" s="676"/>
      <c r="C14" s="676"/>
      <c r="D14" s="676"/>
      <c r="E14" s="33">
        <v>378275.2</v>
      </c>
      <c r="F14" s="37">
        <v>372845.46</v>
      </c>
      <c r="G14" s="33">
        <v>475600</v>
      </c>
      <c r="H14" s="37">
        <v>354787.09</v>
      </c>
      <c r="I14" s="394">
        <v>476000</v>
      </c>
      <c r="J14" s="396">
        <v>368024.07</v>
      </c>
      <c r="K14" s="34">
        <v>423000</v>
      </c>
      <c r="L14" s="38"/>
    </row>
    <row r="15" spans="1:14" ht="24.75" customHeight="1" thickBot="1">
      <c r="A15" s="752" t="s">
        <v>318</v>
      </c>
      <c r="B15" s="753"/>
      <c r="C15" s="753"/>
      <c r="D15" s="753"/>
      <c r="E15" s="39">
        <f>SUM(E8:E14)</f>
        <v>3080570.0300000003</v>
      </c>
      <c r="F15" s="39">
        <f>SUM(F6:F14)</f>
        <v>2850460.09</v>
      </c>
      <c r="G15" s="39">
        <f>SUM(G8:G14)</f>
        <v>2667087</v>
      </c>
      <c r="H15" s="39">
        <f>SUM(H6:H14)</f>
        <v>2539492.94</v>
      </c>
      <c r="I15" s="39">
        <f>SUM(I8:I14)</f>
        <v>2783055</v>
      </c>
      <c r="J15" s="39">
        <f>SUM(J6:J14)</f>
        <v>2543878.5699999998</v>
      </c>
      <c r="K15" s="39">
        <f>SUM(K8:K14)</f>
        <v>2824711</v>
      </c>
      <c r="L15" s="40">
        <f>SUM(L8:L14)</f>
        <v>0</v>
      </c>
    </row>
    <row r="16" spans="1:14" ht="24.75" customHeight="1" thickBot="1">
      <c r="A16" s="752" t="s">
        <v>319</v>
      </c>
      <c r="B16" s="753"/>
      <c r="C16" s="753"/>
      <c r="D16" s="753"/>
      <c r="E16" s="39">
        <f>E6+E7+E15</f>
        <v>3691263.0300000003</v>
      </c>
      <c r="F16" s="39">
        <f t="shared" ref="F16:L16" si="0">F6+F7+F15</f>
        <v>2850460.09</v>
      </c>
      <c r="G16" s="39">
        <f t="shared" si="0"/>
        <v>3486616.85</v>
      </c>
      <c r="H16" s="39">
        <f t="shared" si="0"/>
        <v>2539492.94</v>
      </c>
      <c r="I16" s="39">
        <f t="shared" si="0"/>
        <v>3559651.8200000003</v>
      </c>
      <c r="J16" s="39">
        <f t="shared" si="0"/>
        <v>2543878.5699999998</v>
      </c>
      <c r="K16" s="39">
        <f t="shared" si="0"/>
        <v>3185120.35</v>
      </c>
      <c r="L16" s="39">
        <f t="shared" si="0"/>
        <v>0</v>
      </c>
    </row>
    <row r="17" spans="1:13" ht="14.25" customHeight="1">
      <c r="A17" s="41"/>
      <c r="B17" s="42"/>
      <c r="C17" s="42"/>
      <c r="D17" s="42"/>
      <c r="E17" s="42"/>
      <c r="F17" s="42"/>
      <c r="G17" s="42"/>
      <c r="H17" s="42"/>
      <c r="I17" s="42"/>
      <c r="J17" s="42"/>
      <c r="K17" s="42"/>
      <c r="L17" s="43"/>
    </row>
    <row r="18" spans="1:13" ht="23.25" customHeight="1">
      <c r="A18" s="754" t="s">
        <v>332</v>
      </c>
      <c r="B18" s="755"/>
      <c r="C18" s="755"/>
      <c r="D18" s="755"/>
      <c r="E18" s="755"/>
      <c r="F18" s="755"/>
      <c r="G18" s="755"/>
      <c r="H18" s="755"/>
      <c r="I18" s="755"/>
      <c r="J18" s="755"/>
      <c r="K18" s="755"/>
      <c r="L18" s="756"/>
      <c r="M18" s="44"/>
    </row>
    <row r="19" spans="1:13" ht="15" customHeight="1">
      <c r="A19" s="746" t="s">
        <v>154</v>
      </c>
      <c r="B19" s="747"/>
      <c r="C19" s="747"/>
      <c r="D19" s="747"/>
      <c r="E19" s="737">
        <f>$L$1-3</f>
        <v>2018</v>
      </c>
      <c r="F19" s="737"/>
      <c r="G19" s="737">
        <f>$L$1-2</f>
        <v>2019</v>
      </c>
      <c r="H19" s="737"/>
      <c r="I19" s="737">
        <f>$L$1-1</f>
        <v>2020</v>
      </c>
      <c r="J19" s="737"/>
      <c r="K19" s="737">
        <f>$L$1</f>
        <v>2021</v>
      </c>
      <c r="L19" s="743"/>
    </row>
    <row r="20" spans="1:13" ht="29.25" customHeight="1">
      <c r="A20" s="757"/>
      <c r="B20" s="758"/>
      <c r="C20" s="747"/>
      <c r="D20" s="747"/>
      <c r="E20" s="28" t="s">
        <v>165</v>
      </c>
      <c r="F20" s="29" t="s">
        <v>166</v>
      </c>
      <c r="G20" s="28" t="s">
        <v>165</v>
      </c>
      <c r="H20" s="29" t="s">
        <v>166</v>
      </c>
      <c r="I20" s="65" t="s">
        <v>321</v>
      </c>
      <c r="J20" s="29" t="s">
        <v>166</v>
      </c>
      <c r="K20" s="63" t="s">
        <v>320</v>
      </c>
      <c r="L20" s="30" t="s">
        <v>166</v>
      </c>
    </row>
    <row r="21" spans="1:13" ht="24.75" customHeight="1">
      <c r="A21" s="748" t="s">
        <v>167</v>
      </c>
      <c r="B21" s="736"/>
      <c r="C21" s="736"/>
      <c r="D21" s="736"/>
      <c r="E21" s="31">
        <v>1654989.42</v>
      </c>
      <c r="F21" s="36">
        <v>1424129.94</v>
      </c>
      <c r="G21" s="31">
        <v>1955416.72</v>
      </c>
      <c r="H21" s="36">
        <v>1428158.8</v>
      </c>
      <c r="I21" s="394">
        <v>2044848.95</v>
      </c>
      <c r="J21" s="397">
        <v>1445444.94</v>
      </c>
      <c r="K21" s="34">
        <v>1810300</v>
      </c>
      <c r="L21" s="38"/>
    </row>
    <row r="22" spans="1:13" ht="24.75" customHeight="1">
      <c r="A22" s="748" t="s">
        <v>168</v>
      </c>
      <c r="B22" s="736"/>
      <c r="C22" s="736"/>
      <c r="D22" s="736"/>
      <c r="E22" s="31">
        <v>1092850.33</v>
      </c>
      <c r="F22" s="36">
        <v>870857.32</v>
      </c>
      <c r="G22" s="31">
        <v>1035504.13</v>
      </c>
      <c r="H22" s="36">
        <v>426966.73</v>
      </c>
      <c r="I22" s="394">
        <v>1016570.87</v>
      </c>
      <c r="J22" s="397">
        <v>707564.74</v>
      </c>
      <c r="K22" s="34">
        <v>570000</v>
      </c>
      <c r="L22" s="38"/>
    </row>
    <row r="23" spans="1:13" ht="24.75" customHeight="1">
      <c r="A23" s="675" t="s">
        <v>169</v>
      </c>
      <c r="B23" s="676"/>
      <c r="C23" s="676"/>
      <c r="D23" s="676"/>
      <c r="E23" s="31">
        <v>0</v>
      </c>
      <c r="F23" s="36">
        <v>0</v>
      </c>
      <c r="G23" s="31">
        <v>0</v>
      </c>
      <c r="H23" s="36">
        <v>0</v>
      </c>
      <c r="I23" s="394">
        <v>2000</v>
      </c>
      <c r="J23" s="397">
        <v>0</v>
      </c>
      <c r="K23" s="34">
        <v>0</v>
      </c>
      <c r="L23" s="38"/>
    </row>
    <row r="24" spans="1:13" ht="24.75" customHeight="1">
      <c r="A24" s="748" t="s">
        <v>170</v>
      </c>
      <c r="B24" s="736"/>
      <c r="C24" s="736"/>
      <c r="D24" s="736"/>
      <c r="E24" s="31">
        <v>18999.88</v>
      </c>
      <c r="F24" s="36">
        <v>18999.88</v>
      </c>
      <c r="G24" s="31">
        <v>20096</v>
      </c>
      <c r="H24" s="36">
        <v>20095.5</v>
      </c>
      <c r="I24" s="394">
        <v>20232</v>
      </c>
      <c r="J24" s="397">
        <v>20231.46</v>
      </c>
      <c r="K24" s="34">
        <v>21411</v>
      </c>
      <c r="L24" s="38"/>
    </row>
    <row r="25" spans="1:13" ht="24.75" customHeight="1">
      <c r="A25" s="748" t="s">
        <v>171</v>
      </c>
      <c r="B25" s="736"/>
      <c r="C25" s="736"/>
      <c r="D25" s="736"/>
      <c r="E25" s="31">
        <v>0</v>
      </c>
      <c r="F25" s="36">
        <v>0</v>
      </c>
      <c r="G25" s="31">
        <v>0</v>
      </c>
      <c r="H25" s="36">
        <v>0</v>
      </c>
      <c r="I25" s="394">
        <v>0</v>
      </c>
      <c r="J25" s="397">
        <v>0</v>
      </c>
      <c r="K25" s="34">
        <v>0</v>
      </c>
      <c r="L25" s="38"/>
    </row>
    <row r="26" spans="1:13" ht="24.75" customHeight="1">
      <c r="A26" s="748" t="s">
        <v>172</v>
      </c>
      <c r="B26" s="736"/>
      <c r="C26" s="736"/>
      <c r="D26" s="736"/>
      <c r="E26" s="31">
        <v>378275.2</v>
      </c>
      <c r="F26" s="36">
        <v>356765.56</v>
      </c>
      <c r="G26" s="31">
        <v>475600</v>
      </c>
      <c r="H26" s="36">
        <v>318128.21999999997</v>
      </c>
      <c r="I26" s="394">
        <v>476000</v>
      </c>
      <c r="J26" s="397">
        <v>367318.98</v>
      </c>
      <c r="K26" s="34">
        <v>423000</v>
      </c>
      <c r="L26" s="38"/>
    </row>
    <row r="27" spans="1:13" s="45" customFormat="1" ht="24.75" customHeight="1" thickBot="1">
      <c r="A27" s="738" t="s">
        <v>173</v>
      </c>
      <c r="B27" s="739"/>
      <c r="C27" s="739"/>
      <c r="D27" s="739"/>
      <c r="E27" s="39">
        <f t="shared" ref="E27:L27" si="1">SUM(E21:E26)</f>
        <v>3145114.83</v>
      </c>
      <c r="F27" s="39">
        <f t="shared" si="1"/>
        <v>2670752.6999999997</v>
      </c>
      <c r="G27" s="39">
        <f t="shared" si="1"/>
        <v>3486616.85</v>
      </c>
      <c r="H27" s="39">
        <f t="shared" si="1"/>
        <v>2193349.25</v>
      </c>
      <c r="I27" s="39">
        <f t="shared" si="1"/>
        <v>3559651.82</v>
      </c>
      <c r="J27" s="39">
        <f t="shared" si="1"/>
        <v>2540560.1199999996</v>
      </c>
      <c r="K27" s="39">
        <f t="shared" si="1"/>
        <v>2824711</v>
      </c>
      <c r="L27" s="40">
        <f t="shared" si="1"/>
        <v>0</v>
      </c>
    </row>
    <row r="28" spans="1:13" ht="14.25" customHeight="1" thickBot="1">
      <c r="A28" s="41"/>
      <c r="B28" s="42"/>
      <c r="C28" s="42"/>
      <c r="D28" s="42"/>
      <c r="E28" s="42"/>
      <c r="F28" s="42"/>
      <c r="G28" s="42"/>
      <c r="H28" s="42"/>
      <c r="I28" s="42"/>
      <c r="J28" s="42"/>
      <c r="K28" s="42"/>
      <c r="L28" s="43"/>
    </row>
    <row r="29" spans="1:13" ht="27.75" customHeight="1">
      <c r="A29" s="749" t="s">
        <v>334</v>
      </c>
      <c r="B29" s="750"/>
      <c r="C29" s="750"/>
      <c r="D29" s="750"/>
      <c r="E29" s="750"/>
      <c r="F29" s="750"/>
      <c r="G29" s="750"/>
      <c r="H29" s="750"/>
      <c r="I29" s="750"/>
      <c r="J29" s="750"/>
      <c r="K29" s="750"/>
      <c r="L29" s="751"/>
    </row>
    <row r="30" spans="1:13" ht="14.25" customHeight="1">
      <c r="A30" s="746" t="s">
        <v>174</v>
      </c>
      <c r="B30" s="747" t="s">
        <v>175</v>
      </c>
      <c r="C30" s="747"/>
      <c r="D30" s="747"/>
      <c r="E30" s="737">
        <f>$L$1-3</f>
        <v>2018</v>
      </c>
      <c r="F30" s="737"/>
      <c r="G30" s="737">
        <f>$L$1-2</f>
        <v>2019</v>
      </c>
      <c r="H30" s="737"/>
      <c r="I30" s="737">
        <f>$L$1-1</f>
        <v>2020</v>
      </c>
      <c r="J30" s="737"/>
      <c r="K30" s="737">
        <f>$L$1</f>
        <v>2021</v>
      </c>
      <c r="L30" s="743"/>
    </row>
    <row r="31" spans="1:13" ht="14.25" customHeight="1">
      <c r="A31" s="746"/>
      <c r="B31" s="747"/>
      <c r="C31" s="747"/>
      <c r="D31" s="747"/>
      <c r="E31" s="67" t="s">
        <v>176</v>
      </c>
      <c r="F31" s="29" t="s">
        <v>177</v>
      </c>
      <c r="G31" s="67" t="s">
        <v>176</v>
      </c>
      <c r="H31" s="29" t="s">
        <v>177</v>
      </c>
      <c r="I31" s="67" t="s">
        <v>176</v>
      </c>
      <c r="J31" s="29" t="s">
        <v>177</v>
      </c>
      <c r="K31" s="390" t="s">
        <v>337</v>
      </c>
      <c r="L31" s="30" t="s">
        <v>177</v>
      </c>
    </row>
    <row r="32" spans="1:13" ht="28.5" customHeight="1">
      <c r="A32" s="46">
        <v>1</v>
      </c>
      <c r="B32" s="676" t="s">
        <v>178</v>
      </c>
      <c r="C32" s="676"/>
      <c r="D32" s="676"/>
      <c r="E32" s="31">
        <v>375438.18</v>
      </c>
      <c r="F32" s="37">
        <v>35339.78</v>
      </c>
      <c r="G32" s="31">
        <v>373455.75</v>
      </c>
      <c r="H32" s="37">
        <v>15145.61</v>
      </c>
      <c r="I32" s="394">
        <v>376264.56</v>
      </c>
      <c r="J32" s="397">
        <v>46787.54</v>
      </c>
      <c r="K32" s="34">
        <v>968214.69</v>
      </c>
      <c r="L32" s="38"/>
    </row>
    <row r="33" spans="1:12" ht="14.25" customHeight="1">
      <c r="A33" s="46">
        <v>2</v>
      </c>
      <c r="B33" s="736" t="s">
        <v>179</v>
      </c>
      <c r="C33" s="736"/>
      <c r="D33" s="736"/>
      <c r="E33" s="31">
        <v>5610.67</v>
      </c>
      <c r="F33" s="37">
        <v>5610.67</v>
      </c>
      <c r="G33" s="31">
        <v>15962.15</v>
      </c>
      <c r="H33" s="37">
        <v>14162.15</v>
      </c>
      <c r="I33" s="394">
        <v>8382.7900000000009</v>
      </c>
      <c r="J33" s="397">
        <v>1800</v>
      </c>
      <c r="K33" s="34">
        <v>9433.99</v>
      </c>
      <c r="L33" s="38"/>
    </row>
    <row r="34" spans="1:12" ht="14.25" customHeight="1">
      <c r="A34" s="46">
        <v>3</v>
      </c>
      <c r="B34" s="736" t="s">
        <v>180</v>
      </c>
      <c r="C34" s="736"/>
      <c r="D34" s="736"/>
      <c r="E34" s="31">
        <v>100389.62</v>
      </c>
      <c r="F34" s="37">
        <v>26220.25</v>
      </c>
      <c r="G34" s="31">
        <v>96854.93</v>
      </c>
      <c r="H34" s="37">
        <v>19915.32</v>
      </c>
      <c r="I34" s="394">
        <v>34236.39</v>
      </c>
      <c r="J34" s="397">
        <v>15275.06</v>
      </c>
      <c r="K34" s="34">
        <v>73560.86</v>
      </c>
      <c r="L34" s="38"/>
    </row>
    <row r="35" spans="1:12" ht="14.25" customHeight="1">
      <c r="A35" s="46">
        <v>4</v>
      </c>
      <c r="B35" s="736" t="s">
        <v>181</v>
      </c>
      <c r="C35" s="736"/>
      <c r="D35" s="736"/>
      <c r="E35" s="31">
        <v>23974.75</v>
      </c>
      <c r="F35" s="37">
        <v>23974.75</v>
      </c>
      <c r="G35" s="31">
        <v>150545.85999999999</v>
      </c>
      <c r="H35" s="37">
        <v>150545.85999999999</v>
      </c>
      <c r="I35" s="394">
        <v>46976.18</v>
      </c>
      <c r="J35" s="397">
        <v>45039.71</v>
      </c>
      <c r="K35" s="34">
        <v>141815.32999999999</v>
      </c>
      <c r="L35" s="38"/>
    </row>
    <row r="36" spans="1:12" ht="14.25" customHeight="1">
      <c r="A36" s="46">
        <v>6</v>
      </c>
      <c r="B36" s="736" t="s">
        <v>182</v>
      </c>
      <c r="C36" s="736"/>
      <c r="D36" s="736"/>
      <c r="E36" s="31">
        <v>0</v>
      </c>
      <c r="F36" s="37">
        <v>0</v>
      </c>
      <c r="G36" s="31">
        <v>0</v>
      </c>
      <c r="H36" s="37">
        <v>0</v>
      </c>
      <c r="I36" s="394">
        <v>0</v>
      </c>
      <c r="J36" s="397">
        <v>0</v>
      </c>
      <c r="K36" s="34">
        <v>0</v>
      </c>
      <c r="L36" s="38"/>
    </row>
    <row r="37" spans="1:12" ht="14.25" customHeight="1">
      <c r="A37" s="46">
        <v>9</v>
      </c>
      <c r="B37" s="736" t="s">
        <v>183</v>
      </c>
      <c r="C37" s="736"/>
      <c r="D37" s="736"/>
      <c r="E37" s="31">
        <v>3014.26</v>
      </c>
      <c r="F37" s="37">
        <v>3000</v>
      </c>
      <c r="G37" s="31">
        <v>5429.74</v>
      </c>
      <c r="H37" s="37">
        <v>1853.87</v>
      </c>
      <c r="I37" s="394">
        <v>8842.4</v>
      </c>
      <c r="J37" s="397">
        <v>2381.84</v>
      </c>
      <c r="K37" s="34">
        <v>64801.96</v>
      </c>
      <c r="L37" s="38"/>
    </row>
    <row r="38" spans="1:12" s="45" customFormat="1" ht="14.25" customHeight="1">
      <c r="A38" s="744" t="s">
        <v>184</v>
      </c>
      <c r="B38" s="745"/>
      <c r="C38" s="745"/>
      <c r="D38" s="745"/>
      <c r="E38" s="47">
        <f>SUM(E32:E37)</f>
        <v>508427.48</v>
      </c>
      <c r="F38" s="47">
        <f>SUM(F32:F37)</f>
        <v>94145.45</v>
      </c>
      <c r="G38" s="47">
        <f>SUM(G32:G37)</f>
        <v>642248.42999999993</v>
      </c>
      <c r="H38" s="47">
        <f>SUM(H32:H37)</f>
        <v>201622.81</v>
      </c>
      <c r="I38" s="47">
        <f t="shared" ref="I38:K38" si="2">SUM(I32:I37)</f>
        <v>474702.32</v>
      </c>
      <c r="J38" s="47">
        <f t="shared" si="2"/>
        <v>111284.15</v>
      </c>
      <c r="K38" s="47">
        <f t="shared" si="2"/>
        <v>1257826.83</v>
      </c>
      <c r="L38" s="48">
        <f t="shared" ref="L38" si="3">SUM(L32:L37)</f>
        <v>0</v>
      </c>
    </row>
    <row r="39" spans="1:12" ht="14.25" customHeight="1">
      <c r="A39" s="746" t="s">
        <v>174</v>
      </c>
      <c r="B39" s="747" t="s">
        <v>185</v>
      </c>
      <c r="C39" s="747"/>
      <c r="D39" s="747"/>
      <c r="E39" s="737">
        <f>$L$1-3</f>
        <v>2018</v>
      </c>
      <c r="F39" s="737"/>
      <c r="G39" s="737">
        <f>$L$1-2</f>
        <v>2019</v>
      </c>
      <c r="H39" s="737"/>
      <c r="I39" s="737">
        <f>$L$1-1</f>
        <v>2020</v>
      </c>
      <c r="J39" s="737"/>
      <c r="K39" s="737">
        <f>$L$1</f>
        <v>2021</v>
      </c>
      <c r="L39" s="743"/>
    </row>
    <row r="40" spans="1:12" ht="14.25" customHeight="1">
      <c r="A40" s="746"/>
      <c r="B40" s="747"/>
      <c r="C40" s="747"/>
      <c r="D40" s="747"/>
      <c r="E40" s="67" t="s">
        <v>186</v>
      </c>
      <c r="F40" s="29" t="s">
        <v>187</v>
      </c>
      <c r="G40" s="67" t="s">
        <v>186</v>
      </c>
      <c r="H40" s="29" t="s">
        <v>187</v>
      </c>
      <c r="I40" s="67" t="s">
        <v>186</v>
      </c>
      <c r="J40" s="29" t="s">
        <v>187</v>
      </c>
      <c r="K40" s="390" t="s">
        <v>338</v>
      </c>
      <c r="L40" s="30" t="s">
        <v>187</v>
      </c>
    </row>
    <row r="41" spans="1:12" ht="14.25" customHeight="1">
      <c r="A41" s="46">
        <v>1</v>
      </c>
      <c r="B41" s="736" t="s">
        <v>188</v>
      </c>
      <c r="C41" s="736"/>
      <c r="D41" s="736"/>
      <c r="E41" s="64">
        <v>196175.57</v>
      </c>
      <c r="F41" s="36">
        <v>160186.01</v>
      </c>
      <c r="G41" s="64">
        <v>251199.28</v>
      </c>
      <c r="H41" s="36">
        <v>212400.3</v>
      </c>
      <c r="I41" s="398">
        <v>220215.47</v>
      </c>
      <c r="J41" s="397">
        <v>190576.57</v>
      </c>
      <c r="K41" s="34">
        <v>503953.2</v>
      </c>
      <c r="L41" s="38"/>
    </row>
    <row r="42" spans="1:12" ht="14.25" customHeight="1">
      <c r="A42" s="46">
        <v>2</v>
      </c>
      <c r="B42" s="736" t="s">
        <v>189</v>
      </c>
      <c r="C42" s="736"/>
      <c r="D42" s="736"/>
      <c r="E42" s="64">
        <v>94977.25</v>
      </c>
      <c r="F42" s="36">
        <v>93810.23</v>
      </c>
      <c r="G42" s="64">
        <v>221993.01</v>
      </c>
      <c r="H42" s="36">
        <v>187640.18</v>
      </c>
      <c r="I42" s="398">
        <v>200677.02</v>
      </c>
      <c r="J42" s="397">
        <v>175538.22</v>
      </c>
      <c r="K42" s="34">
        <v>483172.7</v>
      </c>
      <c r="L42" s="38"/>
    </row>
    <row r="43" spans="1:12" ht="26.25" customHeight="1">
      <c r="A43" s="46">
        <v>3</v>
      </c>
      <c r="B43" s="676" t="s">
        <v>190</v>
      </c>
      <c r="C43" s="676"/>
      <c r="D43" s="676"/>
      <c r="E43" s="64">
        <v>0</v>
      </c>
      <c r="F43" s="36">
        <v>0</v>
      </c>
      <c r="G43" s="64">
        <v>0</v>
      </c>
      <c r="H43" s="36">
        <v>0</v>
      </c>
      <c r="I43" s="398">
        <v>0</v>
      </c>
      <c r="J43" s="397">
        <v>0</v>
      </c>
      <c r="K43" s="34"/>
      <c r="L43" s="38"/>
    </row>
    <row r="44" spans="1:12" ht="14.25" customHeight="1">
      <c r="A44" s="46">
        <v>4</v>
      </c>
      <c r="B44" s="736" t="s">
        <v>191</v>
      </c>
      <c r="C44" s="736"/>
      <c r="D44" s="736"/>
      <c r="E44" s="64">
        <v>0</v>
      </c>
      <c r="F44" s="36">
        <v>0</v>
      </c>
      <c r="G44" s="64">
        <v>0</v>
      </c>
      <c r="H44" s="36">
        <v>0</v>
      </c>
      <c r="I44" s="398">
        <v>0</v>
      </c>
      <c r="J44" s="397">
        <v>0</v>
      </c>
      <c r="K44" s="34"/>
      <c r="L44" s="38"/>
    </row>
    <row r="45" spans="1:12" ht="20.25" customHeight="1">
      <c r="A45" s="46">
        <v>5</v>
      </c>
      <c r="B45" s="676" t="s">
        <v>192</v>
      </c>
      <c r="C45" s="676"/>
      <c r="D45" s="676"/>
      <c r="E45" s="64">
        <v>0</v>
      </c>
      <c r="F45" s="36">
        <v>0</v>
      </c>
      <c r="G45" s="64">
        <v>0</v>
      </c>
      <c r="H45" s="36">
        <v>0</v>
      </c>
      <c r="I45" s="398">
        <v>0</v>
      </c>
      <c r="J45" s="397">
        <v>0</v>
      </c>
      <c r="K45" s="34"/>
      <c r="L45" s="38"/>
    </row>
    <row r="46" spans="1:12" ht="14.25" customHeight="1">
      <c r="A46" s="46">
        <v>7</v>
      </c>
      <c r="B46" s="736" t="s">
        <v>183</v>
      </c>
      <c r="C46" s="736"/>
      <c r="D46" s="736"/>
      <c r="E46" s="64">
        <v>57208.51</v>
      </c>
      <c r="F46" s="36">
        <v>46076.38</v>
      </c>
      <c r="G46" s="64">
        <v>32059.64</v>
      </c>
      <c r="H46" s="36">
        <v>16269.43</v>
      </c>
      <c r="I46" s="398">
        <v>58101.27</v>
      </c>
      <c r="J46" s="397">
        <v>22056.03</v>
      </c>
      <c r="K46" s="34">
        <v>102942.9</v>
      </c>
      <c r="L46" s="38"/>
    </row>
    <row r="47" spans="1:12" s="45" customFormat="1" ht="14.25" customHeight="1" thickBot="1">
      <c r="A47" s="738" t="s">
        <v>193</v>
      </c>
      <c r="B47" s="739"/>
      <c r="C47" s="739"/>
      <c r="D47" s="739"/>
      <c r="E47" s="39">
        <f>SUM(E41:E46)</f>
        <v>348361.33</v>
      </c>
      <c r="F47" s="39">
        <f>SUM(F41:F46)</f>
        <v>300072.62</v>
      </c>
      <c r="G47" s="39">
        <f>SUM(G41:G46)</f>
        <v>505251.93000000005</v>
      </c>
      <c r="H47" s="39">
        <f>SUM(H41:H46)</f>
        <v>416309.91</v>
      </c>
      <c r="I47" s="39">
        <f t="shared" ref="I47:L47" si="4">SUM(I41:I46)</f>
        <v>478993.76</v>
      </c>
      <c r="J47" s="39">
        <f t="shared" si="4"/>
        <v>388170.82000000007</v>
      </c>
      <c r="K47" s="39">
        <f t="shared" si="4"/>
        <v>1090068.8</v>
      </c>
      <c r="L47" s="40">
        <f t="shared" si="4"/>
        <v>0</v>
      </c>
    </row>
    <row r="48" spans="1:12" ht="14.25" customHeight="1" thickBot="1">
      <c r="A48" s="41"/>
      <c r="B48" s="42"/>
      <c r="C48" s="42"/>
      <c r="D48" s="42"/>
      <c r="E48" s="42"/>
      <c r="F48" s="42"/>
      <c r="G48" s="42"/>
      <c r="H48" s="42"/>
      <c r="I48" s="42"/>
      <c r="J48" s="42"/>
      <c r="K48" s="42"/>
      <c r="L48" s="43"/>
    </row>
    <row r="49" spans="1:14" ht="15.75" customHeight="1">
      <c r="A49" s="740" t="s">
        <v>322</v>
      </c>
      <c r="B49" s="741"/>
      <c r="C49" s="741"/>
      <c r="D49" s="741"/>
      <c r="E49" s="741"/>
      <c r="F49" s="741"/>
      <c r="G49" s="741"/>
      <c r="H49" s="741"/>
      <c r="I49" s="741"/>
      <c r="J49" s="741"/>
      <c r="K49" s="741"/>
      <c r="L49" s="742"/>
    </row>
    <row r="50" spans="1:14" ht="15.75" customHeight="1">
      <c r="A50" s="712" t="s">
        <v>111</v>
      </c>
      <c r="B50" s="713"/>
      <c r="C50" s="713"/>
      <c r="D50" s="713"/>
      <c r="E50" s="714">
        <f>$L$1-3</f>
        <v>2018</v>
      </c>
      <c r="F50" s="714"/>
      <c r="G50" s="714">
        <f>$L$1-2</f>
        <v>2019</v>
      </c>
      <c r="H50" s="714"/>
      <c r="I50" s="714">
        <f>$L$1-1</f>
        <v>2020</v>
      </c>
      <c r="J50" s="714"/>
      <c r="K50" s="714">
        <f>$L$1</f>
        <v>2021</v>
      </c>
      <c r="L50" s="715"/>
    </row>
    <row r="51" spans="1:14" ht="28.5" customHeight="1">
      <c r="A51" s="675" t="s">
        <v>194</v>
      </c>
      <c r="B51" s="676"/>
      <c r="C51" s="676"/>
      <c r="D51" s="676"/>
      <c r="E51" s="729">
        <v>41096.870000000003</v>
      </c>
      <c r="F51" s="730"/>
      <c r="G51" s="729">
        <v>31098.12</v>
      </c>
      <c r="H51" s="730"/>
      <c r="I51" s="723">
        <v>31098.12</v>
      </c>
      <c r="J51" s="733"/>
      <c r="K51" s="724">
        <v>29200</v>
      </c>
      <c r="L51" s="728"/>
      <c r="N51" s="392"/>
    </row>
    <row r="52" spans="1:14" ht="24.75" customHeight="1">
      <c r="A52" s="675" t="s">
        <v>195</v>
      </c>
      <c r="B52" s="676"/>
      <c r="C52" s="676"/>
      <c r="D52" s="676"/>
      <c r="E52" s="729">
        <v>15959.68</v>
      </c>
      <c r="F52" s="730"/>
      <c r="G52" s="729">
        <v>14864.06</v>
      </c>
      <c r="H52" s="730"/>
      <c r="I52" s="723">
        <v>14864.06</v>
      </c>
      <c r="J52" s="733"/>
      <c r="K52" s="724">
        <v>13719</v>
      </c>
      <c r="L52" s="728"/>
      <c r="N52" s="392"/>
    </row>
    <row r="53" spans="1:14" ht="24.75" customHeight="1">
      <c r="A53" s="675" t="s">
        <v>196</v>
      </c>
      <c r="B53" s="676"/>
      <c r="C53" s="676"/>
      <c r="D53" s="676"/>
      <c r="E53" s="734">
        <v>408038.57</v>
      </c>
      <c r="F53" s="735"/>
      <c r="G53" s="734">
        <v>448909.73</v>
      </c>
      <c r="H53" s="735"/>
      <c r="I53" s="731">
        <v>448909.73</v>
      </c>
      <c r="J53" s="732"/>
      <c r="K53" s="724">
        <v>466150.26</v>
      </c>
      <c r="L53" s="728"/>
      <c r="N53" s="392"/>
    </row>
    <row r="54" spans="1:14" ht="24" customHeight="1">
      <c r="A54" s="675" t="s">
        <v>197</v>
      </c>
      <c r="B54" s="676"/>
      <c r="C54" s="676"/>
      <c r="D54" s="676"/>
      <c r="E54" s="729">
        <v>18999.88</v>
      </c>
      <c r="F54" s="730"/>
      <c r="G54" s="729">
        <v>20095.5</v>
      </c>
      <c r="H54" s="730"/>
      <c r="I54" s="723">
        <v>20095.5</v>
      </c>
      <c r="J54" s="733"/>
      <c r="K54" s="724">
        <v>20232</v>
      </c>
      <c r="L54" s="728"/>
      <c r="N54" s="392"/>
    </row>
    <row r="55" spans="1:14" ht="22.5" customHeight="1" thickBot="1">
      <c r="A55" s="720" t="s">
        <v>198</v>
      </c>
      <c r="B55" s="721"/>
      <c r="C55" s="721"/>
      <c r="D55" s="721"/>
      <c r="E55" s="722">
        <v>0</v>
      </c>
      <c r="F55" s="722"/>
      <c r="G55" s="722">
        <v>0</v>
      </c>
      <c r="H55" s="722"/>
      <c r="I55" s="723">
        <v>0</v>
      </c>
      <c r="J55" s="723"/>
      <c r="K55" s="724">
        <v>0</v>
      </c>
      <c r="L55" s="724"/>
    </row>
    <row r="56" spans="1:14" ht="12.75" customHeight="1" thickBot="1">
      <c r="A56" s="49"/>
      <c r="B56" s="50"/>
      <c r="C56" s="50"/>
      <c r="D56" s="50"/>
      <c r="E56" s="50"/>
      <c r="F56" s="50"/>
      <c r="G56" s="50"/>
      <c r="H56" s="50"/>
      <c r="I56" s="50"/>
      <c r="J56" s="50"/>
      <c r="K56" s="50"/>
      <c r="L56" s="51"/>
    </row>
    <row r="57" spans="1:14">
      <c r="A57" s="725" t="s">
        <v>153</v>
      </c>
      <c r="B57" s="726"/>
      <c r="C57" s="726"/>
      <c r="D57" s="726"/>
      <c r="E57" s="726"/>
      <c r="F57" s="726"/>
      <c r="G57" s="726"/>
      <c r="H57" s="726"/>
      <c r="I57" s="726"/>
      <c r="J57" s="726"/>
      <c r="K57" s="726"/>
      <c r="L57" s="727"/>
    </row>
    <row r="58" spans="1:14" ht="15.75" customHeight="1">
      <c r="A58" s="709" t="s">
        <v>199</v>
      </c>
      <c r="B58" s="710"/>
      <c r="C58" s="710"/>
      <c r="D58" s="710"/>
      <c r="E58" s="710"/>
      <c r="F58" s="710"/>
      <c r="G58" s="710"/>
      <c r="H58" s="710"/>
      <c r="I58" s="710"/>
      <c r="J58" s="710"/>
      <c r="K58" s="710"/>
      <c r="L58" s="711"/>
    </row>
    <row r="59" spans="1:14">
      <c r="A59" s="712" t="s">
        <v>111</v>
      </c>
      <c r="B59" s="713"/>
      <c r="C59" s="713"/>
      <c r="D59" s="713"/>
      <c r="E59" s="714">
        <f>$L$1-3</f>
        <v>2018</v>
      </c>
      <c r="F59" s="714"/>
      <c r="G59" s="714">
        <f>$L$1-2</f>
        <v>2019</v>
      </c>
      <c r="H59" s="714"/>
      <c r="I59" s="714">
        <f>$L$1-1</f>
        <v>2020</v>
      </c>
      <c r="J59" s="714"/>
      <c r="K59" s="714">
        <f>$L$1</f>
        <v>2021</v>
      </c>
      <c r="L59" s="715"/>
    </row>
    <row r="60" spans="1:14" ht="12.75" customHeight="1">
      <c r="A60" s="677" t="s">
        <v>200</v>
      </c>
      <c r="B60" s="678"/>
      <c r="C60" s="678"/>
      <c r="D60" s="678"/>
      <c r="E60" s="679">
        <f>(E8+E10)/SUM(E8:E10)</f>
        <v>0.95705310475317706</v>
      </c>
      <c r="F60" s="679"/>
      <c r="G60" s="679">
        <f>(G8+G10)/SUM(G8:G10)</f>
        <v>0.96279395222638819</v>
      </c>
      <c r="H60" s="679"/>
      <c r="I60" s="679">
        <f>(I8+I10)/SUM(I8:I10)</f>
        <v>0.85285503402133533</v>
      </c>
      <c r="J60" s="679"/>
      <c r="K60" s="680">
        <f>(K8+K10)/SUM(K8:K10)</f>
        <v>0.96812981055582792</v>
      </c>
      <c r="L60" s="681"/>
    </row>
    <row r="61" spans="1:14" ht="12.75" customHeight="1">
      <c r="A61" s="682" t="s">
        <v>201</v>
      </c>
      <c r="B61" s="683"/>
      <c r="C61" s="683"/>
      <c r="D61" s="683"/>
      <c r="E61" s="679"/>
      <c r="F61" s="679"/>
      <c r="G61" s="679"/>
      <c r="H61" s="679"/>
      <c r="I61" s="679"/>
      <c r="J61" s="679"/>
      <c r="K61" s="680"/>
      <c r="L61" s="681"/>
    </row>
    <row r="62" spans="1:14" ht="12.75" customHeight="1">
      <c r="A62" s="684" t="s">
        <v>202</v>
      </c>
      <c r="B62" s="683"/>
      <c r="C62" s="683"/>
      <c r="D62" s="683"/>
      <c r="E62" s="679"/>
      <c r="F62" s="679"/>
      <c r="G62" s="679"/>
      <c r="H62" s="679"/>
      <c r="I62" s="679"/>
      <c r="J62" s="679"/>
      <c r="K62" s="680"/>
      <c r="L62" s="681"/>
    </row>
    <row r="63" spans="1:14" ht="12.75" customHeight="1">
      <c r="A63" s="677" t="s">
        <v>203</v>
      </c>
      <c r="B63" s="678"/>
      <c r="C63" s="678"/>
      <c r="D63" s="678"/>
      <c r="E63" s="679">
        <f>E8/SUM(C8:E10)</f>
        <v>0.80958564989895809</v>
      </c>
      <c r="F63" s="679"/>
      <c r="G63" s="679">
        <f>G8/SUM(G8:G10)</f>
        <v>0.83372048538745402</v>
      </c>
      <c r="H63" s="679"/>
      <c r="I63" s="679">
        <f>I8/SUM(I8:I10)</f>
        <v>0.73129977869738305</v>
      </c>
      <c r="J63" s="679"/>
      <c r="K63" s="680">
        <f>K8/SUM(K8:K10)</f>
        <v>0.83151194460257971</v>
      </c>
      <c r="L63" s="681"/>
    </row>
    <row r="64" spans="1:14" ht="12.75" customHeight="1">
      <c r="A64" s="682" t="s">
        <v>204</v>
      </c>
      <c r="B64" s="683"/>
      <c r="C64" s="683"/>
      <c r="D64" s="683"/>
      <c r="E64" s="679"/>
      <c r="F64" s="679"/>
      <c r="G64" s="679"/>
      <c r="H64" s="679"/>
      <c r="I64" s="679"/>
      <c r="J64" s="679"/>
      <c r="K64" s="680"/>
      <c r="L64" s="681"/>
    </row>
    <row r="65" spans="1:12" ht="13.15" customHeight="1">
      <c r="A65" s="684" t="s">
        <v>202</v>
      </c>
      <c r="B65" s="683"/>
      <c r="C65" s="683"/>
      <c r="D65" s="683"/>
      <c r="E65" s="679"/>
      <c r="F65" s="679"/>
      <c r="G65" s="679"/>
      <c r="H65" s="679"/>
      <c r="I65" s="679"/>
      <c r="J65" s="679"/>
      <c r="K65" s="680"/>
      <c r="L65" s="681"/>
    </row>
    <row r="66" spans="1:12" ht="13.15" customHeight="1">
      <c r="A66" s="677" t="s">
        <v>205</v>
      </c>
      <c r="B66" s="678"/>
      <c r="C66" s="678"/>
      <c r="D66" s="678"/>
      <c r="E66" s="679">
        <f>E51/SUM(E8:E10)</f>
        <v>2.0665921798721825E-2</v>
      </c>
      <c r="F66" s="679"/>
      <c r="G66" s="679">
        <f>G51/SUM(G8:G10)</f>
        <v>1.6142615915920436E-2</v>
      </c>
      <c r="H66" s="679"/>
      <c r="I66" s="679">
        <f>I51/SUM(I8:I10)</f>
        <v>1.5566829535915247E-2</v>
      </c>
      <c r="J66" s="679"/>
      <c r="K66" s="680">
        <f>K51/SUM(K8:K10)</f>
        <v>1.6014619373082496E-2</v>
      </c>
      <c r="L66" s="681"/>
    </row>
    <row r="67" spans="1:12" ht="13.15" customHeight="1">
      <c r="A67" s="682" t="s">
        <v>206</v>
      </c>
      <c r="B67" s="683"/>
      <c r="C67" s="683"/>
      <c r="D67" s="683"/>
      <c r="E67" s="679"/>
      <c r="F67" s="679"/>
      <c r="G67" s="679"/>
      <c r="H67" s="679"/>
      <c r="I67" s="679"/>
      <c r="J67" s="679"/>
      <c r="K67" s="680"/>
      <c r="L67" s="681"/>
    </row>
    <row r="68" spans="1:12" ht="13.15" customHeight="1">
      <c r="A68" s="684" t="s">
        <v>202</v>
      </c>
      <c r="B68" s="683"/>
      <c r="C68" s="683"/>
      <c r="D68" s="683"/>
      <c r="E68" s="679"/>
      <c r="F68" s="679"/>
      <c r="G68" s="679"/>
      <c r="H68" s="679"/>
      <c r="I68" s="679"/>
      <c r="J68" s="679"/>
      <c r="K68" s="680"/>
      <c r="L68" s="681"/>
    </row>
    <row r="69" spans="1:12">
      <c r="A69" s="709" t="s">
        <v>207</v>
      </c>
      <c r="B69" s="710"/>
      <c r="C69" s="710"/>
      <c r="D69" s="710"/>
      <c r="E69" s="710"/>
      <c r="F69" s="710"/>
      <c r="G69" s="710"/>
      <c r="H69" s="710"/>
      <c r="I69" s="710"/>
      <c r="J69" s="710"/>
      <c r="K69" s="710"/>
      <c r="L69" s="711"/>
    </row>
    <row r="70" spans="1:12">
      <c r="A70" s="712" t="s">
        <v>103</v>
      </c>
      <c r="B70" s="713"/>
      <c r="C70" s="713"/>
      <c r="D70" s="713"/>
      <c r="E70" s="714">
        <f>$L$1-3</f>
        <v>2018</v>
      </c>
      <c r="F70" s="714"/>
      <c r="G70" s="714">
        <f>$L$1-2</f>
        <v>2019</v>
      </c>
      <c r="H70" s="714"/>
      <c r="I70" s="714">
        <f>$L$1-1</f>
        <v>2020</v>
      </c>
      <c r="J70" s="714"/>
      <c r="K70" s="714">
        <f>$L$1</f>
        <v>2021</v>
      </c>
      <c r="L70" s="715"/>
    </row>
    <row r="71" spans="1:12" ht="24" customHeight="1">
      <c r="A71" s="677" t="s">
        <v>208</v>
      </c>
      <c r="B71" s="678"/>
      <c r="C71" s="678"/>
      <c r="D71" s="678"/>
      <c r="E71" s="679">
        <f>SUM(E52:F54)/SUM(E8:E10)</f>
        <v>0.22276549799437292</v>
      </c>
      <c r="F71" s="679"/>
      <c r="G71" s="679">
        <f>(G52+G53+G54)/SUM(G8:G10)</f>
        <v>0.25117004185394876</v>
      </c>
      <c r="H71" s="679"/>
      <c r="I71" s="679">
        <f>(I52+I53+I54)/SUM(I8:I10)</f>
        <v>0.24221112900375777</v>
      </c>
      <c r="J71" s="679"/>
      <c r="K71" s="680">
        <f>(K52+K53+K54)/SUM(K8:K10)</f>
        <v>0.27427847009927969</v>
      </c>
      <c r="L71" s="680"/>
    </row>
    <row r="72" spans="1:12" ht="13.15" customHeight="1">
      <c r="A72" s="682" t="s">
        <v>209</v>
      </c>
      <c r="B72" s="683"/>
      <c r="C72" s="683"/>
      <c r="D72" s="683"/>
      <c r="E72" s="679"/>
      <c r="F72" s="679"/>
      <c r="G72" s="679"/>
      <c r="H72" s="679"/>
      <c r="I72" s="679"/>
      <c r="J72" s="679"/>
      <c r="K72" s="680"/>
      <c r="L72" s="680"/>
    </row>
    <row r="73" spans="1:12" ht="13.15" customHeight="1">
      <c r="A73" s="684" t="s">
        <v>202</v>
      </c>
      <c r="B73" s="683"/>
      <c r="C73" s="683"/>
      <c r="D73" s="683"/>
      <c r="E73" s="679"/>
      <c r="F73" s="679"/>
      <c r="G73" s="679"/>
      <c r="H73" s="679"/>
      <c r="I73" s="679"/>
      <c r="J73" s="679"/>
      <c r="K73" s="680"/>
      <c r="L73" s="680"/>
    </row>
    <row r="74" spans="1:12" ht="13.15" customHeight="1">
      <c r="A74" s="677" t="s">
        <v>210</v>
      </c>
      <c r="B74" s="678"/>
      <c r="C74" s="678"/>
      <c r="D74" s="678"/>
      <c r="E74" s="679">
        <f>E53/SUM(E8:E10)</f>
        <v>0.20518577639811211</v>
      </c>
      <c r="F74" s="679"/>
      <c r="G74" s="679">
        <f>G53/SUM(G8:G10)</f>
        <v>0.23302300435876977</v>
      </c>
      <c r="H74" s="679"/>
      <c r="I74" s="679">
        <f>I53/SUM(I8:I10)</f>
        <v>0.22471137303231639</v>
      </c>
      <c r="J74" s="679"/>
      <c r="K74" s="680">
        <f>K53/SUM(K8:K10)</f>
        <v>0.25565818440285765</v>
      </c>
      <c r="L74" s="681"/>
    </row>
    <row r="75" spans="1:12" ht="13.15" customHeight="1">
      <c r="A75" s="682" t="s">
        <v>211</v>
      </c>
      <c r="B75" s="683"/>
      <c r="C75" s="683"/>
      <c r="D75" s="683"/>
      <c r="E75" s="679"/>
      <c r="F75" s="679"/>
      <c r="G75" s="679"/>
      <c r="H75" s="679"/>
      <c r="I75" s="679"/>
      <c r="J75" s="679"/>
      <c r="K75" s="680"/>
      <c r="L75" s="681"/>
    </row>
    <row r="76" spans="1:12" ht="13.15" customHeight="1">
      <c r="A76" s="684" t="s">
        <v>202</v>
      </c>
      <c r="B76" s="683"/>
      <c r="C76" s="683"/>
      <c r="D76" s="683"/>
      <c r="E76" s="679"/>
      <c r="F76" s="679"/>
      <c r="G76" s="679"/>
      <c r="H76" s="679"/>
      <c r="I76" s="679"/>
      <c r="J76" s="679"/>
      <c r="K76" s="680"/>
      <c r="L76" s="681"/>
    </row>
    <row r="77" spans="1:12" ht="12.75" customHeight="1">
      <c r="A77" s="677" t="s">
        <v>212</v>
      </c>
      <c r="B77" s="678"/>
      <c r="C77" s="678"/>
      <c r="D77" s="678"/>
      <c r="E77" s="679">
        <f>(E52+E54)/SUM(E8:E10)</f>
        <v>1.7579721596260822E-2</v>
      </c>
      <c r="F77" s="679"/>
      <c r="G77" s="679">
        <f>(G52+I54)/SUM(G8:G10)</f>
        <v>1.8147037495178982E-2</v>
      </c>
      <c r="H77" s="679"/>
      <c r="I77" s="679">
        <f>(I52+I54)/SUM(I8:I10)</f>
        <v>1.7499755971441398E-2</v>
      </c>
      <c r="J77" s="679"/>
      <c r="K77" s="680">
        <f>(K52+K54)/SUM(K8:K10)</f>
        <v>1.8620285696422049E-2</v>
      </c>
      <c r="L77" s="680"/>
    </row>
    <row r="78" spans="1:12" ht="12.75" customHeight="1">
      <c r="A78" s="682" t="s">
        <v>213</v>
      </c>
      <c r="B78" s="683"/>
      <c r="C78" s="683"/>
      <c r="D78" s="683"/>
      <c r="E78" s="679"/>
      <c r="F78" s="679"/>
      <c r="G78" s="679"/>
      <c r="H78" s="679"/>
      <c r="I78" s="679"/>
      <c r="J78" s="679"/>
      <c r="K78" s="680"/>
      <c r="L78" s="680"/>
    </row>
    <row r="79" spans="1:12" ht="12.75" customHeight="1">
      <c r="A79" s="684" t="s">
        <v>202</v>
      </c>
      <c r="B79" s="683"/>
      <c r="C79" s="683"/>
      <c r="D79" s="683"/>
      <c r="E79" s="679"/>
      <c r="F79" s="679"/>
      <c r="G79" s="679"/>
      <c r="H79" s="679"/>
      <c r="I79" s="679"/>
      <c r="J79" s="679"/>
      <c r="K79" s="680"/>
      <c r="L79" s="680"/>
    </row>
    <row r="80" spans="1:12">
      <c r="A80" s="709" t="s">
        <v>214</v>
      </c>
      <c r="B80" s="710"/>
      <c r="C80" s="710"/>
      <c r="D80" s="710"/>
      <c r="E80" s="710"/>
      <c r="F80" s="710"/>
      <c r="G80" s="710"/>
      <c r="H80" s="710"/>
      <c r="I80" s="710"/>
      <c r="J80" s="710"/>
      <c r="K80" s="710"/>
      <c r="L80" s="711"/>
    </row>
    <row r="81" spans="1:12">
      <c r="A81" s="712" t="s">
        <v>103</v>
      </c>
      <c r="B81" s="713"/>
      <c r="C81" s="713"/>
      <c r="D81" s="713"/>
      <c r="E81" s="714">
        <f>$L$1-3</f>
        <v>2018</v>
      </c>
      <c r="F81" s="714"/>
      <c r="G81" s="714">
        <f>$L$1-2</f>
        <v>2019</v>
      </c>
      <c r="H81" s="714"/>
      <c r="I81" s="714">
        <f>$L$1-1</f>
        <v>2020</v>
      </c>
      <c r="J81" s="714"/>
      <c r="K81" s="714">
        <f>$L$1</f>
        <v>2021</v>
      </c>
      <c r="L81" s="715"/>
    </row>
    <row r="82" spans="1:12" ht="12.75" customHeight="1">
      <c r="A82" s="677" t="s">
        <v>215</v>
      </c>
      <c r="B82" s="678"/>
      <c r="C82" s="678"/>
      <c r="D82" s="678"/>
      <c r="E82" s="716">
        <f>(E8+E10)/Caratteristiche!G5</f>
        <v>712.81813483146061</v>
      </c>
      <c r="F82" s="717"/>
      <c r="G82" s="716">
        <f>(G8+G10)/Caratteristiche!I5</f>
        <v>694.93630573248413</v>
      </c>
      <c r="H82" s="717"/>
      <c r="I82" s="716">
        <f>(I8+I10)/Caratteristiche!K5</f>
        <v>651.78385615914306</v>
      </c>
      <c r="J82" s="717"/>
      <c r="K82" s="718">
        <f>(K8+K10)/Caratteristiche!M5</f>
        <v>675.29609793420047</v>
      </c>
      <c r="L82" s="719"/>
    </row>
    <row r="83" spans="1:12" ht="12.75" customHeight="1">
      <c r="A83" s="682" t="s">
        <v>201</v>
      </c>
      <c r="B83" s="683"/>
      <c r="C83" s="683"/>
      <c r="D83" s="683"/>
      <c r="E83" s="716"/>
      <c r="F83" s="717"/>
      <c r="G83" s="716"/>
      <c r="H83" s="717"/>
      <c r="I83" s="716"/>
      <c r="J83" s="717"/>
      <c r="K83" s="718"/>
      <c r="L83" s="719"/>
    </row>
    <row r="84" spans="1:12" ht="12.75" customHeight="1">
      <c r="A84" s="684" t="s">
        <v>216</v>
      </c>
      <c r="B84" s="683"/>
      <c r="C84" s="683"/>
      <c r="D84" s="683"/>
      <c r="E84" s="716"/>
      <c r="F84" s="717"/>
      <c r="G84" s="716"/>
      <c r="H84" s="717"/>
      <c r="I84" s="716"/>
      <c r="J84" s="717"/>
      <c r="K84" s="718"/>
      <c r="L84" s="719"/>
    </row>
    <row r="85" spans="1:12" ht="12.75" customHeight="1">
      <c r="A85" s="677" t="s">
        <v>217</v>
      </c>
      <c r="B85" s="678"/>
      <c r="C85" s="678"/>
      <c r="D85" s="678"/>
      <c r="E85" s="716">
        <f>E8/Caratteristiche!G5</f>
        <v>602.983606741573</v>
      </c>
      <c r="F85" s="717"/>
      <c r="G85" s="716">
        <f>G8/Caratteristiche!I5</f>
        <v>601.77219932559012</v>
      </c>
      <c r="H85" s="717"/>
      <c r="I85" s="716">
        <f>I8/Caratteristiche!K5</f>
        <v>558.88676358071916</v>
      </c>
      <c r="J85" s="717"/>
      <c r="K85" s="718">
        <f>K8/Caratteristiche!M5</f>
        <v>580.00153022188215</v>
      </c>
      <c r="L85" s="719"/>
    </row>
    <row r="86" spans="1:12" ht="12.75" customHeight="1">
      <c r="A86" s="682" t="s">
        <v>204</v>
      </c>
      <c r="B86" s="683"/>
      <c r="C86" s="683"/>
      <c r="D86" s="683"/>
      <c r="E86" s="716"/>
      <c r="F86" s="717"/>
      <c r="G86" s="716"/>
      <c r="H86" s="717"/>
      <c r="I86" s="716"/>
      <c r="J86" s="717"/>
      <c r="K86" s="718"/>
      <c r="L86" s="719"/>
    </row>
    <row r="87" spans="1:12" ht="12.75" customHeight="1">
      <c r="A87" s="684" t="s">
        <v>216</v>
      </c>
      <c r="B87" s="683"/>
      <c r="C87" s="683"/>
      <c r="D87" s="683"/>
      <c r="E87" s="716"/>
      <c r="F87" s="717"/>
      <c r="G87" s="716"/>
      <c r="H87" s="717"/>
      <c r="I87" s="716"/>
      <c r="J87" s="717"/>
      <c r="K87" s="718"/>
      <c r="L87" s="719"/>
    </row>
    <row r="88" spans="1:12" ht="12.75" customHeight="1">
      <c r="A88" s="677" t="s">
        <v>218</v>
      </c>
      <c r="B88" s="678"/>
      <c r="C88" s="678"/>
      <c r="D88" s="678"/>
      <c r="E88" s="696">
        <f>(E52+E54)/Caratteristiche!G5</f>
        <v>13.093468164794007</v>
      </c>
      <c r="F88" s="697"/>
      <c r="G88" s="696">
        <f>(G52+I54)/Caratteristiche!I5</f>
        <v>13.098373922817533</v>
      </c>
      <c r="H88" s="697"/>
      <c r="I88" s="696">
        <f>(I52+I54)/Caratteristiche!K5</f>
        <v>13.373970925784239</v>
      </c>
      <c r="J88" s="697"/>
      <c r="K88" s="702">
        <f>(K52+K54)/Caratteristiche!M5</f>
        <v>12.988140780413159</v>
      </c>
      <c r="L88" s="703"/>
    </row>
    <row r="89" spans="1:12" ht="12.75" customHeight="1">
      <c r="A89" s="682" t="s">
        <v>219</v>
      </c>
      <c r="B89" s="683"/>
      <c r="C89" s="683"/>
      <c r="D89" s="683"/>
      <c r="E89" s="698"/>
      <c r="F89" s="699"/>
      <c r="G89" s="698"/>
      <c r="H89" s="699"/>
      <c r="I89" s="698"/>
      <c r="J89" s="699"/>
      <c r="K89" s="704"/>
      <c r="L89" s="705"/>
    </row>
    <row r="90" spans="1:12" ht="12.75" customHeight="1">
      <c r="A90" s="684" t="s">
        <v>216</v>
      </c>
      <c r="B90" s="683"/>
      <c r="C90" s="683"/>
      <c r="D90" s="683"/>
      <c r="E90" s="700"/>
      <c r="F90" s="701"/>
      <c r="G90" s="700"/>
      <c r="H90" s="701"/>
      <c r="I90" s="700"/>
      <c r="J90" s="701"/>
      <c r="K90" s="706"/>
      <c r="L90" s="707"/>
    </row>
    <row r="91" spans="1:12" ht="12.75" customHeight="1">
      <c r="A91" s="677" t="s">
        <v>220</v>
      </c>
      <c r="B91" s="678"/>
      <c r="C91" s="678"/>
      <c r="D91" s="678"/>
      <c r="E91" s="696">
        <f>E51/Caratteristiche!G5</f>
        <v>15.392086142322098</v>
      </c>
      <c r="F91" s="697"/>
      <c r="G91" s="696">
        <f>G51/Caratteristiche!I5</f>
        <v>11.651599850131134</v>
      </c>
      <c r="H91" s="697"/>
      <c r="I91" s="696">
        <f>I51/Caratteristiche!K5</f>
        <v>11.896755929609792</v>
      </c>
      <c r="J91" s="697"/>
      <c r="K91" s="702">
        <f>K51/Caratteristiche!M5</f>
        <v>11.17061973986228</v>
      </c>
      <c r="L91" s="703"/>
    </row>
    <row r="92" spans="1:12" ht="12.75" customHeight="1">
      <c r="A92" s="682" t="s">
        <v>206</v>
      </c>
      <c r="B92" s="683"/>
      <c r="C92" s="683"/>
      <c r="D92" s="683"/>
      <c r="E92" s="698"/>
      <c r="F92" s="699"/>
      <c r="G92" s="698"/>
      <c r="H92" s="699"/>
      <c r="I92" s="698"/>
      <c r="J92" s="699"/>
      <c r="K92" s="704"/>
      <c r="L92" s="705"/>
    </row>
    <row r="93" spans="1:12" ht="13.5" customHeight="1">
      <c r="A93" s="708" t="s">
        <v>216</v>
      </c>
      <c r="B93" s="678"/>
      <c r="C93" s="678"/>
      <c r="D93" s="678"/>
      <c r="E93" s="700"/>
      <c r="F93" s="701"/>
      <c r="G93" s="700"/>
      <c r="H93" s="701"/>
      <c r="I93" s="700"/>
      <c r="J93" s="701"/>
      <c r="K93" s="706"/>
      <c r="L93" s="707"/>
    </row>
    <row r="94" spans="1:12">
      <c r="A94" s="709" t="s">
        <v>221</v>
      </c>
      <c r="B94" s="710"/>
      <c r="C94" s="710"/>
      <c r="D94" s="710"/>
      <c r="E94" s="710"/>
      <c r="F94" s="710"/>
      <c r="G94" s="710"/>
      <c r="H94" s="710"/>
      <c r="I94" s="710"/>
      <c r="J94" s="710"/>
      <c r="K94" s="710"/>
      <c r="L94" s="711"/>
    </row>
    <row r="95" spans="1:12">
      <c r="A95" s="712" t="s">
        <v>103</v>
      </c>
      <c r="B95" s="713"/>
      <c r="C95" s="713"/>
      <c r="D95" s="713"/>
      <c r="E95" s="714">
        <f>$L$1-3</f>
        <v>2018</v>
      </c>
      <c r="F95" s="714"/>
      <c r="G95" s="714">
        <f>$L$1-2</f>
        <v>2019</v>
      </c>
      <c r="H95" s="714"/>
      <c r="I95" s="714">
        <f>$L$1-1</f>
        <v>2020</v>
      </c>
      <c r="J95" s="714"/>
      <c r="K95" s="714">
        <f>$L$1</f>
        <v>2021</v>
      </c>
      <c r="L95" s="715"/>
    </row>
    <row r="96" spans="1:12" ht="12.75" customHeight="1">
      <c r="A96" s="677" t="s">
        <v>222</v>
      </c>
      <c r="B96" s="678"/>
      <c r="C96" s="678"/>
      <c r="D96" s="678"/>
      <c r="E96" s="679">
        <f>E38/E15</f>
        <v>0.16504331180551021</v>
      </c>
      <c r="F96" s="679"/>
      <c r="G96" s="679">
        <f>G38/G15</f>
        <v>0.24080520432966751</v>
      </c>
      <c r="H96" s="679"/>
      <c r="I96" s="679">
        <f>I38/I15</f>
        <v>0.17056878861538849</v>
      </c>
      <c r="J96" s="679"/>
      <c r="K96" s="680">
        <f>K38/K15</f>
        <v>0.44529398936740788</v>
      </c>
      <c r="L96" s="681"/>
    </row>
    <row r="97" spans="1:12" ht="12.75" customHeight="1">
      <c r="A97" s="682" t="s">
        <v>223</v>
      </c>
      <c r="B97" s="683"/>
      <c r="C97" s="683"/>
      <c r="D97" s="683"/>
      <c r="E97" s="679"/>
      <c r="F97" s="679"/>
      <c r="G97" s="679"/>
      <c r="H97" s="679"/>
      <c r="I97" s="679"/>
      <c r="J97" s="679"/>
      <c r="K97" s="680"/>
      <c r="L97" s="681"/>
    </row>
    <row r="98" spans="1:12" ht="12.75" customHeight="1">
      <c r="A98" s="684" t="s">
        <v>224</v>
      </c>
      <c r="B98" s="683"/>
      <c r="C98" s="683"/>
      <c r="D98" s="683"/>
      <c r="E98" s="679"/>
      <c r="F98" s="679"/>
      <c r="G98" s="679"/>
      <c r="H98" s="679"/>
      <c r="I98" s="679"/>
      <c r="J98" s="679"/>
      <c r="K98" s="680"/>
      <c r="L98" s="681"/>
    </row>
    <row r="99" spans="1:12" ht="12.75" customHeight="1">
      <c r="A99" s="677" t="s">
        <v>225</v>
      </c>
      <c r="B99" s="678"/>
      <c r="C99" s="678"/>
      <c r="D99" s="678"/>
      <c r="E99" s="679">
        <f>E47/E27</f>
        <v>0.11076267444263713</v>
      </c>
      <c r="F99" s="679"/>
      <c r="G99" s="679">
        <f>G47/G27</f>
        <v>0.14491180182301935</v>
      </c>
      <c r="H99" s="679"/>
      <c r="I99" s="679">
        <f>I47/I27</f>
        <v>0.1345619696029709</v>
      </c>
      <c r="J99" s="679"/>
      <c r="K99" s="680">
        <f>K47/K27</f>
        <v>0.38590454032288612</v>
      </c>
      <c r="L99" s="681"/>
    </row>
    <row r="100" spans="1:12" ht="12.75" customHeight="1">
      <c r="A100" s="682" t="s">
        <v>226</v>
      </c>
      <c r="B100" s="683"/>
      <c r="C100" s="683"/>
      <c r="D100" s="683"/>
      <c r="E100" s="679"/>
      <c r="F100" s="679"/>
      <c r="G100" s="679"/>
      <c r="H100" s="679"/>
      <c r="I100" s="679"/>
      <c r="J100" s="679"/>
      <c r="K100" s="680"/>
      <c r="L100" s="681"/>
    </row>
    <row r="101" spans="1:12" ht="12.75" customHeight="1">
      <c r="A101" s="684" t="s">
        <v>227</v>
      </c>
      <c r="B101" s="683"/>
      <c r="C101" s="683"/>
      <c r="D101" s="683"/>
      <c r="E101" s="679"/>
      <c r="F101" s="679"/>
      <c r="G101" s="679"/>
      <c r="H101" s="679"/>
      <c r="I101" s="679"/>
      <c r="J101" s="679"/>
      <c r="K101" s="680"/>
      <c r="L101" s="681"/>
    </row>
    <row r="102" spans="1:12" ht="12.75" customHeight="1">
      <c r="A102" s="677" t="s">
        <v>228</v>
      </c>
      <c r="B102" s="678"/>
      <c r="C102" s="678"/>
      <c r="D102" s="678"/>
      <c r="E102" s="679">
        <f>(F8+F10)/(E8+E10)</f>
        <v>0.96943492875107184</v>
      </c>
      <c r="F102" s="679"/>
      <c r="G102" s="679">
        <f>(H8+H10)/(G8+G10)</f>
        <v>1.0245819003280703</v>
      </c>
      <c r="H102" s="679"/>
      <c r="I102" s="679">
        <f>(J8+J10)/(I8+I10)</f>
        <v>0.94492648918893063</v>
      </c>
      <c r="J102" s="679"/>
      <c r="K102" s="690">
        <f>(L8+L10)/(K8+K10)</f>
        <v>0</v>
      </c>
      <c r="L102" s="691"/>
    </row>
    <row r="103" spans="1:12" ht="12.75" customHeight="1">
      <c r="A103" s="682" t="s">
        <v>229</v>
      </c>
      <c r="B103" s="683"/>
      <c r="C103" s="683"/>
      <c r="D103" s="683"/>
      <c r="E103" s="679"/>
      <c r="F103" s="679"/>
      <c r="G103" s="679"/>
      <c r="H103" s="679"/>
      <c r="I103" s="679"/>
      <c r="J103" s="679"/>
      <c r="K103" s="692"/>
      <c r="L103" s="693"/>
    </row>
    <row r="104" spans="1:12" ht="12.75" customHeight="1">
      <c r="A104" s="684" t="s">
        <v>230</v>
      </c>
      <c r="B104" s="683"/>
      <c r="C104" s="683"/>
      <c r="D104" s="683"/>
      <c r="E104" s="679"/>
      <c r="F104" s="679"/>
      <c r="G104" s="679"/>
      <c r="H104" s="679"/>
      <c r="I104" s="679"/>
      <c r="J104" s="679"/>
      <c r="K104" s="694"/>
      <c r="L104" s="695"/>
    </row>
    <row r="105" spans="1:12" ht="13.15" customHeight="1">
      <c r="A105" s="677" t="s">
        <v>231</v>
      </c>
      <c r="B105" s="678"/>
      <c r="C105" s="678"/>
      <c r="D105" s="678"/>
      <c r="E105" s="679">
        <f>(F21)/(E21)</f>
        <v>0.86050697532555831</v>
      </c>
      <c r="F105" s="679"/>
      <c r="G105" s="679">
        <f>H21/G21</f>
        <v>0.7303603295363047</v>
      </c>
      <c r="H105" s="679"/>
      <c r="I105" s="679">
        <f>(J21)/(I21)</f>
        <v>0.70687125325320488</v>
      </c>
      <c r="J105" s="679"/>
      <c r="K105" s="680">
        <f>(L21)/(K21)</f>
        <v>0</v>
      </c>
      <c r="L105" s="680"/>
    </row>
    <row r="106" spans="1:12" ht="13.15" customHeight="1">
      <c r="A106" s="682" t="s">
        <v>232</v>
      </c>
      <c r="B106" s="683"/>
      <c r="C106" s="683"/>
      <c r="D106" s="683"/>
      <c r="E106" s="679"/>
      <c r="F106" s="679"/>
      <c r="G106" s="679"/>
      <c r="H106" s="679"/>
      <c r="I106" s="679"/>
      <c r="J106" s="679"/>
      <c r="K106" s="680"/>
      <c r="L106" s="680"/>
    </row>
    <row r="107" spans="1:12" ht="13.9" customHeight="1" thickBot="1">
      <c r="A107" s="688" t="s">
        <v>233</v>
      </c>
      <c r="B107" s="689"/>
      <c r="C107" s="689"/>
      <c r="D107" s="689"/>
      <c r="E107" s="686"/>
      <c r="F107" s="686"/>
      <c r="G107" s="686"/>
      <c r="H107" s="686"/>
      <c r="I107" s="686"/>
      <c r="J107" s="686"/>
      <c r="K107" s="687"/>
      <c r="L107" s="687"/>
    </row>
    <row r="109" spans="1:12" ht="3" customHeight="1"/>
    <row r="110" spans="1:12">
      <c r="A110" s="579"/>
      <c r="B110" s="579"/>
      <c r="C110" s="579"/>
      <c r="D110" s="579"/>
      <c r="E110" s="685"/>
      <c r="F110" s="685"/>
      <c r="G110" s="685"/>
      <c r="H110" s="685"/>
      <c r="I110" s="685"/>
      <c r="J110" s="685"/>
      <c r="K110" s="685"/>
      <c r="L110" s="685"/>
    </row>
  </sheetData>
  <customSheetViews>
    <customSheetView guid="{5274FD7E-76C2-47C3-8C9C-C2C181076605}" showPageBreaks="1" showRuler="0" topLeftCell="A16">
      <selection activeCell="A108" sqref="A108:L108"/>
      <rowBreaks count="1" manualBreakCount="1">
        <brk id="45" max="16383" man="1"/>
      </rowBreaks>
      <pageMargins left="0.19685039370078741" right="0.19685039370078741" top="0.6692913385826772" bottom="0.39370078740157483" header="0.51181102362204722" footer="0.51181102362204722"/>
      <printOptions horizontalCentered="1" verticalCentered="1"/>
      <pageSetup paperSize="9" scale="49" orientation="portrait" r:id="rId1"/>
      <headerFooter alignWithMargins="0">
        <oddHeader>&amp;F</oddHeader>
        <oddFooter>&amp;L&amp;8&amp;F&amp;R&amp;8&amp;P</oddFooter>
      </headerFooter>
    </customSheetView>
    <customSheetView guid="{0CDFE071-D2BF-4AC9-96FE-3C7CC2EB89D1}" showPageBreaks="1" printArea="1" topLeftCell="A16">
      <selection activeCell="A108" sqref="A108:L108"/>
      <rowBreaks count="1" manualBreakCount="1">
        <brk id="45" max="16383" man="1"/>
      </rowBreaks>
      <pageMargins left="0.19685039370078741" right="0.19685039370078741" top="0.6692913385826772" bottom="0.39370078740157483" header="0.51181102362204722" footer="0.51181102362204722"/>
      <printOptions horizontalCentered="1" verticalCentered="1"/>
      <pageSetup paperSize="9" scale="49" orientation="portrait" r:id="rId2"/>
      <headerFooter alignWithMargins="0">
        <oddHeader>&amp;F</oddHeader>
        <oddFooter>&amp;L&amp;8&amp;F&amp;R&amp;8&amp;P</oddFooter>
      </headerFooter>
    </customSheetView>
    <customSheetView guid="{FD66CCA4-E734-40F6-A42D-704ADC03C8FF}" showPageBreaks="1" printArea="1" showRuler="0">
      <selection activeCell="A108" sqref="A108:L108"/>
      <rowBreaks count="1" manualBreakCount="1">
        <brk id="45" max="16383" man="1"/>
      </rowBreaks>
      <pageMargins left="0.19685039370078741" right="0.19685039370078741" top="0.6692913385826772" bottom="0.39370078740157483" header="0.51181102362204722" footer="0.51181102362204722"/>
      <printOptions horizontalCentered="1" verticalCentered="1"/>
      <pageSetup paperSize="9" scale="49" orientation="portrait" r:id="rId3"/>
      <headerFooter alignWithMargins="0">
        <oddHeader>&amp;F</oddHeader>
        <oddFooter>&amp;L&amp;8&amp;F&amp;R&amp;8&amp;P</oddFooter>
      </headerFooter>
    </customSheetView>
  </customSheetViews>
  <mergeCells count="214">
    <mergeCell ref="A15:D15"/>
    <mergeCell ref="A18:L18"/>
    <mergeCell ref="A19:D20"/>
    <mergeCell ref="E19:F19"/>
    <mergeCell ref="G19:H19"/>
    <mergeCell ref="I19:J19"/>
    <mergeCell ref="A1:J1"/>
    <mergeCell ref="A2:L2"/>
    <mergeCell ref="A3:L3"/>
    <mergeCell ref="A4:D5"/>
    <mergeCell ref="E4:F4"/>
    <mergeCell ref="G4:H4"/>
    <mergeCell ref="I4:J4"/>
    <mergeCell ref="K4:L4"/>
    <mergeCell ref="K19:L19"/>
    <mergeCell ref="A10:D10"/>
    <mergeCell ref="A11:D11"/>
    <mergeCell ref="A13:D13"/>
    <mergeCell ref="A14:D14"/>
    <mergeCell ref="A6:D6"/>
    <mergeCell ref="A7:D7"/>
    <mergeCell ref="A8:D8"/>
    <mergeCell ref="A9:D9"/>
    <mergeCell ref="A16:D16"/>
    <mergeCell ref="A25:D25"/>
    <mergeCell ref="A26:D26"/>
    <mergeCell ref="A27:D27"/>
    <mergeCell ref="A29:L29"/>
    <mergeCell ref="B34:D34"/>
    <mergeCell ref="A21:D21"/>
    <mergeCell ref="A22:D22"/>
    <mergeCell ref="A23:D23"/>
    <mergeCell ref="A24:D24"/>
    <mergeCell ref="B35:D35"/>
    <mergeCell ref="B36:D36"/>
    <mergeCell ref="B37:D37"/>
    <mergeCell ref="I30:J30"/>
    <mergeCell ref="K30:L30"/>
    <mergeCell ref="B32:D32"/>
    <mergeCell ref="B33:D33"/>
    <mergeCell ref="K39:L39"/>
    <mergeCell ref="B41:D41"/>
    <mergeCell ref="A38:D38"/>
    <mergeCell ref="A39:A40"/>
    <mergeCell ref="B39:D40"/>
    <mergeCell ref="E39:F39"/>
    <mergeCell ref="A30:A31"/>
    <mergeCell ref="B30:D31"/>
    <mergeCell ref="E30:F30"/>
    <mergeCell ref="G30:H30"/>
    <mergeCell ref="B42:D42"/>
    <mergeCell ref="B43:D43"/>
    <mergeCell ref="B44:D44"/>
    <mergeCell ref="B45:D45"/>
    <mergeCell ref="G39:H39"/>
    <mergeCell ref="I39:J39"/>
    <mergeCell ref="B46:D46"/>
    <mergeCell ref="A47:D47"/>
    <mergeCell ref="A49:L49"/>
    <mergeCell ref="A50:D50"/>
    <mergeCell ref="E50:F50"/>
    <mergeCell ref="G50:H50"/>
    <mergeCell ref="I50:J50"/>
    <mergeCell ref="K50:L50"/>
    <mergeCell ref="K51:L51"/>
    <mergeCell ref="A52:D52"/>
    <mergeCell ref="E52:F52"/>
    <mergeCell ref="G52:H52"/>
    <mergeCell ref="I52:J52"/>
    <mergeCell ref="K52:L52"/>
    <mergeCell ref="A51:D51"/>
    <mergeCell ref="E51:F51"/>
    <mergeCell ref="G51:H51"/>
    <mergeCell ref="I51:J51"/>
    <mergeCell ref="K53:L53"/>
    <mergeCell ref="A54:D54"/>
    <mergeCell ref="E54:F54"/>
    <mergeCell ref="I53:J53"/>
    <mergeCell ref="I54:J54"/>
    <mergeCell ref="K54:L54"/>
    <mergeCell ref="A53:D53"/>
    <mergeCell ref="E53:F53"/>
    <mergeCell ref="G53:H53"/>
    <mergeCell ref="G54:H54"/>
    <mergeCell ref="I59:J59"/>
    <mergeCell ref="K59:L59"/>
    <mergeCell ref="A55:D55"/>
    <mergeCell ref="E55:F55"/>
    <mergeCell ref="G55:H55"/>
    <mergeCell ref="I55:J55"/>
    <mergeCell ref="A60:D60"/>
    <mergeCell ref="E60:F62"/>
    <mergeCell ref="G60:H62"/>
    <mergeCell ref="I60:J62"/>
    <mergeCell ref="K55:L55"/>
    <mergeCell ref="A57:L57"/>
    <mergeCell ref="A58:L58"/>
    <mergeCell ref="A59:D59"/>
    <mergeCell ref="E59:F59"/>
    <mergeCell ref="G59:H59"/>
    <mergeCell ref="K60:L62"/>
    <mergeCell ref="A61:D61"/>
    <mergeCell ref="A62:D62"/>
    <mergeCell ref="A63:D63"/>
    <mergeCell ref="E63:F65"/>
    <mergeCell ref="G63:H65"/>
    <mergeCell ref="I63:J65"/>
    <mergeCell ref="K63:L65"/>
    <mergeCell ref="A64:D64"/>
    <mergeCell ref="A65:D65"/>
    <mergeCell ref="K66:L68"/>
    <mergeCell ref="A67:D67"/>
    <mergeCell ref="A68:D68"/>
    <mergeCell ref="A69:L69"/>
    <mergeCell ref="A66:D66"/>
    <mergeCell ref="E66:F68"/>
    <mergeCell ref="G66:H68"/>
    <mergeCell ref="I66:J68"/>
    <mergeCell ref="A72:D72"/>
    <mergeCell ref="A73:D73"/>
    <mergeCell ref="A70:D70"/>
    <mergeCell ref="E70:F70"/>
    <mergeCell ref="G70:H70"/>
    <mergeCell ref="I70:J70"/>
    <mergeCell ref="A74:D74"/>
    <mergeCell ref="E74:F76"/>
    <mergeCell ref="G74:H76"/>
    <mergeCell ref="I74:J76"/>
    <mergeCell ref="K70:L70"/>
    <mergeCell ref="A71:D71"/>
    <mergeCell ref="E71:F73"/>
    <mergeCell ref="G71:H73"/>
    <mergeCell ref="I71:J73"/>
    <mergeCell ref="K71:L73"/>
    <mergeCell ref="K74:L76"/>
    <mergeCell ref="A75:D75"/>
    <mergeCell ref="A76:D76"/>
    <mergeCell ref="A77:D77"/>
    <mergeCell ref="E77:F79"/>
    <mergeCell ref="G77:H79"/>
    <mergeCell ref="I77:J79"/>
    <mergeCell ref="K77:L79"/>
    <mergeCell ref="A78:D78"/>
    <mergeCell ref="A79:D79"/>
    <mergeCell ref="A80:L80"/>
    <mergeCell ref="A81:D81"/>
    <mergeCell ref="E81:F81"/>
    <mergeCell ref="G81:H81"/>
    <mergeCell ref="I81:J81"/>
    <mergeCell ref="K81:L81"/>
    <mergeCell ref="I85:J87"/>
    <mergeCell ref="K85:L87"/>
    <mergeCell ref="A86:D86"/>
    <mergeCell ref="A87:D87"/>
    <mergeCell ref="A82:D82"/>
    <mergeCell ref="E82:F84"/>
    <mergeCell ref="G82:H84"/>
    <mergeCell ref="I82:J84"/>
    <mergeCell ref="A88:D88"/>
    <mergeCell ref="E88:F90"/>
    <mergeCell ref="G88:H90"/>
    <mergeCell ref="I88:J90"/>
    <mergeCell ref="K82:L84"/>
    <mergeCell ref="A83:D83"/>
    <mergeCell ref="A84:D84"/>
    <mergeCell ref="A85:D85"/>
    <mergeCell ref="E85:F87"/>
    <mergeCell ref="G85:H87"/>
    <mergeCell ref="K88:L90"/>
    <mergeCell ref="A89:D89"/>
    <mergeCell ref="A90:D90"/>
    <mergeCell ref="E91:F93"/>
    <mergeCell ref="G91:H93"/>
    <mergeCell ref="I91:J93"/>
    <mergeCell ref="K91:L93"/>
    <mergeCell ref="A92:D92"/>
    <mergeCell ref="A93:D93"/>
    <mergeCell ref="A96:D96"/>
    <mergeCell ref="E96:F98"/>
    <mergeCell ref="G96:H98"/>
    <mergeCell ref="I96:J98"/>
    <mergeCell ref="A94:L94"/>
    <mergeCell ref="A95:D95"/>
    <mergeCell ref="E95:F95"/>
    <mergeCell ref="G95:H95"/>
    <mergeCell ref="I95:J95"/>
    <mergeCell ref="K95:L95"/>
    <mergeCell ref="K96:L98"/>
    <mergeCell ref="A97:D97"/>
    <mergeCell ref="A98:D98"/>
    <mergeCell ref="A12:D12"/>
    <mergeCell ref="A99:D99"/>
    <mergeCell ref="E99:F101"/>
    <mergeCell ref="G99:H101"/>
    <mergeCell ref="I99:J101"/>
    <mergeCell ref="K99:L101"/>
    <mergeCell ref="A100:D100"/>
    <mergeCell ref="A101:D101"/>
    <mergeCell ref="A110:L110"/>
    <mergeCell ref="A105:D105"/>
    <mergeCell ref="E105:F107"/>
    <mergeCell ref="G105:H107"/>
    <mergeCell ref="I105:J107"/>
    <mergeCell ref="K105:L107"/>
    <mergeCell ref="A106:D106"/>
    <mergeCell ref="A107:D107"/>
    <mergeCell ref="K102:L104"/>
    <mergeCell ref="A103:D103"/>
    <mergeCell ref="A104:D104"/>
    <mergeCell ref="A102:D102"/>
    <mergeCell ref="E102:F104"/>
    <mergeCell ref="G102:H104"/>
    <mergeCell ref="I102:J104"/>
    <mergeCell ref="A91:D91"/>
  </mergeCells>
  <phoneticPr fontId="24" type="noConversion"/>
  <printOptions horizontalCentered="1" verticalCentered="1"/>
  <pageMargins left="0.19685039370078741" right="0.19685039370078741" top="0.6692913385826772" bottom="0.39370078740157483" header="0.51181102362204722" footer="0.51181102362204722"/>
  <pageSetup paperSize="9" scale="69" fitToHeight="0" orientation="portrait" r:id="rId4"/>
  <headerFooter alignWithMargins="0">
    <oddHeader>&amp;C&amp;F</oddHeader>
    <oddFooter>&amp;L&amp;8&amp;F&amp;R&amp;8&amp;P</oddFooter>
  </headerFooter>
  <rowBreaks count="1" manualBreakCount="1">
    <brk id="48"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02"/>
  <sheetViews>
    <sheetView zoomScale="90" zoomScaleNormal="90" zoomScaleSheetLayoutView="55" zoomScalePageLayoutView="60" workbookViewId="0">
      <pane ySplit="1" topLeftCell="A80" activePane="bottomLeft" state="frozen"/>
      <selection pane="bottomLeft" activeCell="H60" sqref="H60"/>
    </sheetView>
  </sheetViews>
  <sheetFormatPr defaultColWidth="8.85546875" defaultRowHeight="15"/>
  <cols>
    <col min="1" max="1" width="3.7109375" style="68" customWidth="1"/>
    <col min="2" max="2" width="17.85546875" style="68" customWidth="1"/>
    <col min="3" max="3" width="9.5703125" style="69" bestFit="1" customWidth="1"/>
    <col min="4" max="4" width="25.85546875" style="68" customWidth="1"/>
    <col min="5" max="5" width="22.140625" style="68" customWidth="1"/>
    <col min="6" max="6" width="25.85546875" style="68" customWidth="1"/>
    <col min="7" max="7" width="16.140625" style="382" customWidth="1"/>
    <col min="8" max="8" width="17.5703125" style="382" customWidth="1"/>
    <col min="9" max="9" width="17" style="68" customWidth="1"/>
    <col min="10" max="10" width="15.5703125" style="68" customWidth="1"/>
    <col min="11" max="11" width="17.85546875" style="68" customWidth="1"/>
    <col min="12" max="12" width="17.7109375" style="68" customWidth="1"/>
    <col min="13" max="13" width="18.85546875" style="68" customWidth="1"/>
    <col min="14" max="14" width="16" style="68" customWidth="1"/>
    <col min="15" max="15" width="19" style="68" customWidth="1"/>
    <col min="16" max="16" width="12.7109375" style="68" customWidth="1"/>
    <col min="17" max="17" width="16.42578125" style="68" customWidth="1"/>
    <col min="18" max="18" width="17.140625" style="68" customWidth="1"/>
    <col min="19" max="19" width="12.85546875" style="68" customWidth="1"/>
    <col min="20" max="16384" width="8.85546875" style="68"/>
  </cols>
  <sheetData>
    <row r="1" spans="1:19" ht="60" customHeight="1" thickBot="1">
      <c r="G1" s="385" t="s">
        <v>386</v>
      </c>
      <c r="H1" s="450">
        <v>2614</v>
      </c>
      <c r="J1" s="385" t="s">
        <v>387</v>
      </c>
      <c r="K1" s="450">
        <v>2614</v>
      </c>
      <c r="N1" s="386" t="s">
        <v>388</v>
      </c>
      <c r="O1" s="451">
        <v>2614</v>
      </c>
      <c r="P1" s="70"/>
      <c r="Q1" s="387" t="s">
        <v>389</v>
      </c>
      <c r="R1" s="452">
        <v>2614</v>
      </c>
    </row>
    <row r="2" spans="1:19" s="82" customFormat="1" ht="59.25" customHeight="1" thickBot="1">
      <c r="A2" s="796" t="s">
        <v>56</v>
      </c>
      <c r="B2" s="797"/>
      <c r="C2" s="71" t="s">
        <v>55</v>
      </c>
      <c r="D2" s="71" t="s">
        <v>57</v>
      </c>
      <c r="E2" s="71" t="s">
        <v>103</v>
      </c>
      <c r="F2" s="71" t="s">
        <v>60</v>
      </c>
      <c r="G2" s="72" t="s">
        <v>297</v>
      </c>
      <c r="H2" s="72" t="s">
        <v>298</v>
      </c>
      <c r="I2" s="73" t="s">
        <v>325</v>
      </c>
      <c r="J2" s="74" t="s">
        <v>297</v>
      </c>
      <c r="K2" s="72" t="s">
        <v>298</v>
      </c>
      <c r="L2" s="75" t="s">
        <v>102</v>
      </c>
      <c r="M2" s="73" t="s">
        <v>317</v>
      </c>
      <c r="N2" s="76" t="s">
        <v>297</v>
      </c>
      <c r="O2" s="77" t="s">
        <v>298</v>
      </c>
      <c r="P2" s="78">
        <v>2022</v>
      </c>
      <c r="Q2" s="79" t="s">
        <v>297</v>
      </c>
      <c r="R2" s="80" t="s">
        <v>298</v>
      </c>
      <c r="S2" s="81">
        <v>2023</v>
      </c>
    </row>
    <row r="3" spans="1:19" ht="33" customHeight="1">
      <c r="A3" s="785">
        <v>1</v>
      </c>
      <c r="B3" s="788" t="s">
        <v>0</v>
      </c>
      <c r="C3" s="83">
        <v>1</v>
      </c>
      <c r="D3" s="84" t="s">
        <v>13</v>
      </c>
      <c r="E3" s="85" t="s">
        <v>59</v>
      </c>
      <c r="F3" s="85" t="s">
        <v>58</v>
      </c>
      <c r="G3" s="86">
        <v>27265</v>
      </c>
      <c r="H3" s="87">
        <f>$H$1</f>
        <v>2614</v>
      </c>
      <c r="I3" s="88">
        <f>G3/H3</f>
        <v>10.430374904361132</v>
      </c>
      <c r="J3" s="89"/>
      <c r="K3" s="87">
        <f>K1</f>
        <v>2614</v>
      </c>
      <c r="L3" s="90">
        <f>J3/K3</f>
        <v>0</v>
      </c>
      <c r="M3" s="91">
        <f>L3-I3</f>
        <v>-10.430374904361132</v>
      </c>
      <c r="N3" s="92">
        <v>27265</v>
      </c>
      <c r="O3" s="93">
        <f>$O$1</f>
        <v>2614</v>
      </c>
      <c r="P3" s="94">
        <f>N3/O3</f>
        <v>10.430374904361132</v>
      </c>
      <c r="Q3" s="95">
        <v>27265</v>
      </c>
      <c r="R3" s="96">
        <f>$R$1</f>
        <v>2614</v>
      </c>
      <c r="S3" s="97">
        <f>Q3/R3</f>
        <v>10.430374904361132</v>
      </c>
    </row>
    <row r="4" spans="1:19" ht="33.75" customHeight="1">
      <c r="A4" s="786"/>
      <c r="B4" s="789"/>
      <c r="C4" s="98">
        <v>2</v>
      </c>
      <c r="D4" s="99" t="s">
        <v>14</v>
      </c>
      <c r="E4" s="100" t="s">
        <v>59</v>
      </c>
      <c r="F4" s="100" t="s">
        <v>58</v>
      </c>
      <c r="G4" s="101">
        <v>137170</v>
      </c>
      <c r="H4" s="102">
        <f>$H$1</f>
        <v>2614</v>
      </c>
      <c r="I4" s="103">
        <f t="shared" ref="I4:I18" si="0">G4/H4</f>
        <v>52.475133894414689</v>
      </c>
      <c r="J4" s="104"/>
      <c r="K4" s="102">
        <f>K1</f>
        <v>2614</v>
      </c>
      <c r="L4" s="105">
        <f t="shared" ref="L4:L8" si="1">J4/K4</f>
        <v>0</v>
      </c>
      <c r="M4" s="106">
        <f t="shared" ref="M4:M15" si="2">L4-I4</f>
        <v>-52.475133894414689</v>
      </c>
      <c r="N4" s="107">
        <v>137170</v>
      </c>
      <c r="O4" s="108">
        <f>$O$1</f>
        <v>2614</v>
      </c>
      <c r="P4" s="109">
        <f t="shared" ref="P4:P8" si="3">N4/O4</f>
        <v>52.475133894414689</v>
      </c>
      <c r="Q4" s="110">
        <v>137170</v>
      </c>
      <c r="R4" s="111">
        <f>$R$1</f>
        <v>2614</v>
      </c>
      <c r="S4" s="112">
        <f t="shared" ref="S4:S43" si="4">Q4/R4</f>
        <v>52.475133894414689</v>
      </c>
    </row>
    <row r="5" spans="1:19" ht="59.25" customHeight="1">
      <c r="A5" s="786"/>
      <c r="B5" s="789"/>
      <c r="C5" s="98">
        <v>3</v>
      </c>
      <c r="D5" s="100" t="s">
        <v>15</v>
      </c>
      <c r="E5" s="100" t="s">
        <v>59</v>
      </c>
      <c r="F5" s="100" t="s">
        <v>58</v>
      </c>
      <c r="G5" s="101">
        <v>78652</v>
      </c>
      <c r="H5" s="102">
        <f>$H$1</f>
        <v>2614</v>
      </c>
      <c r="I5" s="103">
        <f t="shared" si="0"/>
        <v>30.088752869166029</v>
      </c>
      <c r="J5" s="104"/>
      <c r="K5" s="102">
        <f>K1</f>
        <v>2614</v>
      </c>
      <c r="L5" s="105">
        <f t="shared" si="1"/>
        <v>0</v>
      </c>
      <c r="M5" s="106">
        <f t="shared" si="2"/>
        <v>-30.088752869166029</v>
      </c>
      <c r="N5" s="107">
        <v>79151</v>
      </c>
      <c r="O5" s="108">
        <f>$O$1</f>
        <v>2614</v>
      </c>
      <c r="P5" s="109">
        <f t="shared" si="3"/>
        <v>30.2796480489671</v>
      </c>
      <c r="Q5" s="110">
        <v>79151</v>
      </c>
      <c r="R5" s="111">
        <f>$R$1</f>
        <v>2614</v>
      </c>
      <c r="S5" s="112">
        <f t="shared" si="4"/>
        <v>30.2796480489671</v>
      </c>
    </row>
    <row r="6" spans="1:19" ht="30">
      <c r="A6" s="786"/>
      <c r="B6" s="789"/>
      <c r="C6" s="768">
        <v>4</v>
      </c>
      <c r="D6" s="770" t="s">
        <v>16</v>
      </c>
      <c r="E6" s="100" t="s">
        <v>59</v>
      </c>
      <c r="F6" s="100" t="s">
        <v>58</v>
      </c>
      <c r="G6" s="101">
        <v>42495</v>
      </c>
      <c r="H6" s="102">
        <f>$H$1</f>
        <v>2614</v>
      </c>
      <c r="I6" s="103">
        <f t="shared" si="0"/>
        <v>16.256694720734508</v>
      </c>
      <c r="J6" s="104"/>
      <c r="K6" s="102">
        <f>K1</f>
        <v>2614</v>
      </c>
      <c r="L6" s="105">
        <f t="shared" si="1"/>
        <v>0</v>
      </c>
      <c r="M6" s="106">
        <f t="shared" si="2"/>
        <v>-16.256694720734508</v>
      </c>
      <c r="N6" s="107">
        <v>42495</v>
      </c>
      <c r="O6" s="108">
        <f>$O$1</f>
        <v>2614</v>
      </c>
      <c r="P6" s="109">
        <f t="shared" si="3"/>
        <v>16.256694720734508</v>
      </c>
      <c r="Q6" s="110">
        <v>42495</v>
      </c>
      <c r="R6" s="111">
        <f>$R$1</f>
        <v>2614</v>
      </c>
      <c r="S6" s="112">
        <f t="shared" si="4"/>
        <v>16.256694720734508</v>
      </c>
    </row>
    <row r="7" spans="1:19" ht="29.25" customHeight="1">
      <c r="A7" s="786"/>
      <c r="B7" s="789"/>
      <c r="C7" s="768"/>
      <c r="D7" s="770"/>
      <c r="E7" s="100" t="s">
        <v>61</v>
      </c>
      <c r="F7" s="100" t="s">
        <v>326</v>
      </c>
      <c r="G7" s="113">
        <v>1461315.2</v>
      </c>
      <c r="H7" s="105">
        <v>1826644</v>
      </c>
      <c r="I7" s="114">
        <f>(G7/H7)/100*100</f>
        <v>0.8</v>
      </c>
      <c r="J7" s="115"/>
      <c r="K7" s="105"/>
      <c r="L7" s="116" t="e">
        <f t="shared" si="1"/>
        <v>#DIV/0!</v>
      </c>
      <c r="M7" s="117" t="e">
        <f t="shared" si="2"/>
        <v>#DIV/0!</v>
      </c>
      <c r="N7" s="107">
        <v>1434527.01</v>
      </c>
      <c r="O7" s="109">
        <v>1771021</v>
      </c>
      <c r="P7" s="118">
        <f t="shared" si="3"/>
        <v>0.81</v>
      </c>
      <c r="Q7" s="119">
        <v>1452237.22</v>
      </c>
      <c r="R7" s="120">
        <v>1771021</v>
      </c>
      <c r="S7" s="121">
        <f t="shared" si="4"/>
        <v>0.82</v>
      </c>
    </row>
    <row r="8" spans="1:19" ht="30">
      <c r="A8" s="786"/>
      <c r="B8" s="789"/>
      <c r="C8" s="768">
        <v>5</v>
      </c>
      <c r="D8" s="770" t="s">
        <v>17</v>
      </c>
      <c r="E8" s="100" t="s">
        <v>59</v>
      </c>
      <c r="F8" s="100" t="s">
        <v>58</v>
      </c>
      <c r="G8" s="101">
        <v>20100</v>
      </c>
      <c r="H8" s="102">
        <f>$H$1</f>
        <v>2614</v>
      </c>
      <c r="I8" s="103">
        <f t="shared" si="0"/>
        <v>7.6893649579188983</v>
      </c>
      <c r="J8" s="122"/>
      <c r="K8" s="102">
        <f>K1</f>
        <v>2614</v>
      </c>
      <c r="L8" s="123">
        <f t="shared" si="1"/>
        <v>0</v>
      </c>
      <c r="M8" s="124">
        <f t="shared" si="2"/>
        <v>-7.6893649579188983</v>
      </c>
      <c r="N8" s="107">
        <v>20100</v>
      </c>
      <c r="O8" s="108">
        <f>$O$1</f>
        <v>2614</v>
      </c>
      <c r="P8" s="109">
        <f t="shared" si="3"/>
        <v>7.6893649579188983</v>
      </c>
      <c r="Q8" s="110">
        <v>20100</v>
      </c>
      <c r="R8" s="111">
        <f>$R$1</f>
        <v>2614</v>
      </c>
      <c r="S8" s="112">
        <f t="shared" si="4"/>
        <v>7.6893649579188983</v>
      </c>
    </row>
    <row r="9" spans="1:19" ht="66.75" customHeight="1">
      <c r="A9" s="786"/>
      <c r="B9" s="789"/>
      <c r="C9" s="768"/>
      <c r="D9" s="770"/>
      <c r="E9" s="100" t="s">
        <v>62</v>
      </c>
      <c r="F9" s="100" t="s">
        <v>63</v>
      </c>
      <c r="G9" s="113">
        <v>32150</v>
      </c>
      <c r="H9" s="105">
        <f>G8</f>
        <v>20100</v>
      </c>
      <c r="I9" s="125">
        <f>(G9/H9)/100*100</f>
        <v>1.599502487562189</v>
      </c>
      <c r="J9" s="115"/>
      <c r="K9" s="105"/>
      <c r="L9" s="126" t="e">
        <f>(J9/K9)/100*100</f>
        <v>#DIV/0!</v>
      </c>
      <c r="M9" s="127" t="e">
        <f t="shared" si="2"/>
        <v>#DIV/0!</v>
      </c>
      <c r="N9" s="128">
        <v>32150</v>
      </c>
      <c r="O9" s="129">
        <f>N8</f>
        <v>20100</v>
      </c>
      <c r="P9" s="118">
        <f>(N9/O9)/100*100</f>
        <v>1.599502487562189</v>
      </c>
      <c r="Q9" s="130">
        <v>32150</v>
      </c>
      <c r="R9" s="131">
        <f>Q8</f>
        <v>20100</v>
      </c>
      <c r="S9" s="132">
        <f t="shared" si="4"/>
        <v>1.599502487562189</v>
      </c>
    </row>
    <row r="10" spans="1:19" ht="30">
      <c r="A10" s="786"/>
      <c r="B10" s="789"/>
      <c r="C10" s="98">
        <v>6</v>
      </c>
      <c r="D10" s="133" t="s">
        <v>18</v>
      </c>
      <c r="E10" s="100" t="s">
        <v>59</v>
      </c>
      <c r="F10" s="100" t="s">
        <v>58</v>
      </c>
      <c r="G10" s="101">
        <v>98250</v>
      </c>
      <c r="H10" s="102">
        <f>$H$1</f>
        <v>2614</v>
      </c>
      <c r="I10" s="103">
        <f t="shared" si="0"/>
        <v>37.586074980872226</v>
      </c>
      <c r="J10" s="122"/>
      <c r="K10" s="102">
        <f>K1</f>
        <v>2614</v>
      </c>
      <c r="L10" s="123">
        <f t="shared" ref="L10:L15" si="5">J10/K10</f>
        <v>0</v>
      </c>
      <c r="M10" s="106">
        <f t="shared" si="2"/>
        <v>-37.586074980872226</v>
      </c>
      <c r="N10" s="107">
        <v>98250</v>
      </c>
      <c r="O10" s="108">
        <f t="shared" ref="O10:O11" si="6">$O$1</f>
        <v>2614</v>
      </c>
      <c r="P10" s="109">
        <f t="shared" ref="P10:P15" si="7">N10/O10</f>
        <v>37.586074980872226</v>
      </c>
      <c r="Q10" s="110">
        <v>98250</v>
      </c>
      <c r="R10" s="111">
        <f>$R$1</f>
        <v>2614</v>
      </c>
      <c r="S10" s="112">
        <f t="shared" si="4"/>
        <v>37.586074980872226</v>
      </c>
    </row>
    <row r="11" spans="1:19" ht="30">
      <c r="A11" s="786"/>
      <c r="B11" s="789"/>
      <c r="C11" s="768">
        <v>7</v>
      </c>
      <c r="D11" s="772" t="s">
        <v>19</v>
      </c>
      <c r="E11" s="100" t="s">
        <v>59</v>
      </c>
      <c r="F11" s="100" t="s">
        <v>58</v>
      </c>
      <c r="G11" s="101">
        <v>40460</v>
      </c>
      <c r="H11" s="102">
        <f>$H$1</f>
        <v>2614</v>
      </c>
      <c r="I11" s="103">
        <f t="shared" si="0"/>
        <v>15.478194338179035</v>
      </c>
      <c r="J11" s="122"/>
      <c r="K11" s="102">
        <f>K1</f>
        <v>2614</v>
      </c>
      <c r="L11" s="123">
        <f t="shared" si="5"/>
        <v>0</v>
      </c>
      <c r="M11" s="106">
        <f t="shared" si="2"/>
        <v>-15.478194338179035</v>
      </c>
      <c r="N11" s="107">
        <v>40460</v>
      </c>
      <c r="O11" s="108">
        <f t="shared" si="6"/>
        <v>2614</v>
      </c>
      <c r="P11" s="109">
        <f t="shared" si="7"/>
        <v>15.478194338179035</v>
      </c>
      <c r="Q11" s="110">
        <v>40460</v>
      </c>
      <c r="R11" s="111">
        <f>$R$1</f>
        <v>2614</v>
      </c>
      <c r="S11" s="112">
        <f t="shared" si="4"/>
        <v>15.478194338179035</v>
      </c>
    </row>
    <row r="12" spans="1:19" ht="45">
      <c r="A12" s="786"/>
      <c r="B12" s="789"/>
      <c r="C12" s="768"/>
      <c r="D12" s="772"/>
      <c r="E12" s="100" t="s">
        <v>66</v>
      </c>
      <c r="F12" s="100" t="s">
        <v>67</v>
      </c>
      <c r="G12" s="101">
        <f>G11</f>
        <v>40460</v>
      </c>
      <c r="H12" s="102">
        <v>1550</v>
      </c>
      <c r="I12" s="103">
        <f>G12/H12</f>
        <v>26.103225806451611</v>
      </c>
      <c r="J12" s="122">
        <f>J11</f>
        <v>0</v>
      </c>
      <c r="K12" s="102"/>
      <c r="L12" s="393" t="e">
        <f>J12/K12</f>
        <v>#DIV/0!</v>
      </c>
      <c r="M12" s="106" t="e">
        <f t="shared" si="2"/>
        <v>#DIV/0!</v>
      </c>
      <c r="N12" s="107">
        <f>N11</f>
        <v>40460</v>
      </c>
      <c r="O12" s="108">
        <f>H12</f>
        <v>1550</v>
      </c>
      <c r="P12" s="109">
        <f t="shared" si="7"/>
        <v>26.103225806451611</v>
      </c>
      <c r="Q12" s="130">
        <f>Q11</f>
        <v>40460</v>
      </c>
      <c r="R12" s="134">
        <f>O12</f>
        <v>1550</v>
      </c>
      <c r="S12" s="112">
        <f t="shared" si="4"/>
        <v>26.103225806451611</v>
      </c>
    </row>
    <row r="13" spans="1:19" ht="30">
      <c r="A13" s="786"/>
      <c r="B13" s="789"/>
      <c r="C13" s="768">
        <v>8</v>
      </c>
      <c r="D13" s="770" t="s">
        <v>20</v>
      </c>
      <c r="E13" s="100" t="s">
        <v>59</v>
      </c>
      <c r="F13" s="100" t="s">
        <v>58</v>
      </c>
      <c r="G13" s="101">
        <v>20900</v>
      </c>
      <c r="H13" s="102">
        <f>$H$1</f>
        <v>2614</v>
      </c>
      <c r="I13" s="103">
        <f t="shared" si="0"/>
        <v>7.9954093343534813</v>
      </c>
      <c r="J13" s="122"/>
      <c r="K13" s="102">
        <f>K1</f>
        <v>2614</v>
      </c>
      <c r="L13" s="123">
        <f t="shared" si="5"/>
        <v>0</v>
      </c>
      <c r="M13" s="106">
        <f t="shared" si="2"/>
        <v>-7.9954093343534813</v>
      </c>
      <c r="N13" s="107">
        <v>20900</v>
      </c>
      <c r="O13" s="108">
        <f>$O$1</f>
        <v>2614</v>
      </c>
      <c r="P13" s="109">
        <f t="shared" si="7"/>
        <v>7.9954093343534813</v>
      </c>
      <c r="Q13" s="130">
        <v>20900</v>
      </c>
      <c r="R13" s="111">
        <f>$R$1</f>
        <v>2614</v>
      </c>
      <c r="S13" s="112">
        <f t="shared" si="4"/>
        <v>7.9954093343534813</v>
      </c>
    </row>
    <row r="14" spans="1:19" ht="30">
      <c r="A14" s="786"/>
      <c r="B14" s="789"/>
      <c r="C14" s="768"/>
      <c r="D14" s="770"/>
      <c r="E14" s="100" t="s">
        <v>69</v>
      </c>
      <c r="F14" s="100" t="s">
        <v>68</v>
      </c>
      <c r="G14" s="101">
        <f>G13</f>
        <v>20900</v>
      </c>
      <c r="H14" s="102">
        <v>12</v>
      </c>
      <c r="I14" s="103">
        <f t="shared" si="0"/>
        <v>1741.6666666666667</v>
      </c>
      <c r="J14" s="122"/>
      <c r="K14" s="102">
        <v>12</v>
      </c>
      <c r="L14" s="123">
        <f t="shared" si="5"/>
        <v>0</v>
      </c>
      <c r="M14" s="106">
        <f t="shared" si="2"/>
        <v>-1741.6666666666667</v>
      </c>
      <c r="N14" s="107">
        <f>N13</f>
        <v>20900</v>
      </c>
      <c r="O14" s="108">
        <v>12</v>
      </c>
      <c r="P14" s="109">
        <f t="shared" si="7"/>
        <v>1741.6666666666667</v>
      </c>
      <c r="Q14" s="130">
        <f>Q13</f>
        <v>20900</v>
      </c>
      <c r="R14" s="111">
        <v>12</v>
      </c>
      <c r="S14" s="112">
        <f t="shared" si="4"/>
        <v>1741.6666666666667</v>
      </c>
    </row>
    <row r="15" spans="1:19" ht="27" customHeight="1">
      <c r="A15" s="786"/>
      <c r="B15" s="789"/>
      <c r="C15" s="768">
        <v>11</v>
      </c>
      <c r="D15" s="778" t="s">
        <v>21</v>
      </c>
      <c r="E15" s="100" t="s">
        <v>59</v>
      </c>
      <c r="F15" s="100" t="s">
        <v>58</v>
      </c>
      <c r="G15" s="101">
        <v>67267</v>
      </c>
      <c r="H15" s="102">
        <f>$H$1</f>
        <v>2614</v>
      </c>
      <c r="I15" s="103">
        <f t="shared" si="0"/>
        <v>25.733358837031371</v>
      </c>
      <c r="J15" s="122"/>
      <c r="K15" s="102">
        <f>K1</f>
        <v>2614</v>
      </c>
      <c r="L15" s="123">
        <f t="shared" si="5"/>
        <v>0</v>
      </c>
      <c r="M15" s="106">
        <f t="shared" si="2"/>
        <v>-25.733358837031371</v>
      </c>
      <c r="N15" s="107">
        <v>67105</v>
      </c>
      <c r="O15" s="108">
        <f>$O$1</f>
        <v>2614</v>
      </c>
      <c r="P15" s="109">
        <f t="shared" si="7"/>
        <v>25.671384850803367</v>
      </c>
      <c r="Q15" s="110">
        <v>67105</v>
      </c>
      <c r="R15" s="111">
        <f>$R$1</f>
        <v>2614</v>
      </c>
      <c r="S15" s="112">
        <f t="shared" si="4"/>
        <v>25.671384850803367</v>
      </c>
    </row>
    <row r="16" spans="1:19" ht="30.75" thickBot="1">
      <c r="A16" s="787"/>
      <c r="B16" s="790"/>
      <c r="C16" s="769"/>
      <c r="D16" s="798"/>
      <c r="E16" s="135" t="s">
        <v>70</v>
      </c>
      <c r="F16" s="135" t="s">
        <v>71</v>
      </c>
      <c r="G16" s="136" t="s">
        <v>327</v>
      </c>
      <c r="H16" s="137" t="s">
        <v>327</v>
      </c>
      <c r="I16" s="138">
        <v>0</v>
      </c>
      <c r="J16" s="139"/>
      <c r="K16" s="137"/>
      <c r="L16" s="140">
        <v>0</v>
      </c>
      <c r="M16" s="141">
        <f>L16-I16</f>
        <v>0</v>
      </c>
      <c r="N16" s="142" t="s">
        <v>327</v>
      </c>
      <c r="O16" s="143" t="s">
        <v>327</v>
      </c>
      <c r="P16" s="144">
        <v>0</v>
      </c>
      <c r="Q16" s="145" t="s">
        <v>327</v>
      </c>
      <c r="R16" s="146" t="s">
        <v>327</v>
      </c>
      <c r="S16" s="147">
        <v>0</v>
      </c>
    </row>
    <row r="17" spans="1:19" ht="15.75" thickBot="1">
      <c r="A17" s="148"/>
      <c r="B17" s="148"/>
      <c r="C17" s="149"/>
      <c r="D17" s="148"/>
      <c r="E17" s="150"/>
      <c r="F17" s="148"/>
      <c r="G17" s="151"/>
      <c r="H17" s="152"/>
      <c r="I17" s="153"/>
      <c r="J17" s="153"/>
      <c r="K17" s="153"/>
      <c r="L17" s="152"/>
      <c r="M17" s="153"/>
      <c r="N17" s="154"/>
      <c r="P17" s="155"/>
      <c r="Q17" s="154"/>
      <c r="S17" s="156"/>
    </row>
    <row r="18" spans="1:19" ht="30">
      <c r="A18" s="785">
        <v>3</v>
      </c>
      <c r="B18" s="788" t="s">
        <v>1</v>
      </c>
      <c r="C18" s="780">
        <v>1</v>
      </c>
      <c r="D18" s="781" t="s">
        <v>22</v>
      </c>
      <c r="E18" s="85" t="s">
        <v>59</v>
      </c>
      <c r="F18" s="85" t="s">
        <v>58</v>
      </c>
      <c r="G18" s="86">
        <v>55327</v>
      </c>
      <c r="H18" s="87">
        <f>$H$1</f>
        <v>2614</v>
      </c>
      <c r="I18" s="407">
        <f t="shared" si="0"/>
        <v>21.165646518745216</v>
      </c>
      <c r="J18" s="89"/>
      <c r="K18" s="87">
        <f>K1</f>
        <v>2614</v>
      </c>
      <c r="L18" s="90">
        <f>J18/K18</f>
        <v>0</v>
      </c>
      <c r="M18" s="91">
        <f>L18-I18</f>
        <v>-21.165646518745216</v>
      </c>
      <c r="N18" s="92">
        <v>52327</v>
      </c>
      <c r="O18" s="93">
        <f>$O$1</f>
        <v>2614</v>
      </c>
      <c r="P18" s="94">
        <f t="shared" ref="P18" si="8">N18/O18</f>
        <v>20.01798010711553</v>
      </c>
      <c r="Q18" s="95">
        <v>52327</v>
      </c>
      <c r="R18" s="96">
        <f>$R$1</f>
        <v>2614</v>
      </c>
      <c r="S18" s="97">
        <f t="shared" si="4"/>
        <v>20.01798010711553</v>
      </c>
    </row>
    <row r="19" spans="1:19" ht="21" customHeight="1">
      <c r="A19" s="786"/>
      <c r="B19" s="789"/>
      <c r="C19" s="768"/>
      <c r="D19" s="772"/>
      <c r="E19" s="100" t="s">
        <v>72</v>
      </c>
      <c r="F19" s="100" t="s">
        <v>73</v>
      </c>
      <c r="G19" s="157" t="s">
        <v>327</v>
      </c>
      <c r="H19" s="102" t="s">
        <v>327</v>
      </c>
      <c r="I19" s="103" t="s">
        <v>295</v>
      </c>
      <c r="J19" s="159" t="s">
        <v>327</v>
      </c>
      <c r="K19" s="160" t="s">
        <v>327</v>
      </c>
      <c r="L19" s="102" t="s">
        <v>295</v>
      </c>
      <c r="M19" s="161" t="e">
        <f>L19-I19</f>
        <v>#VALUE!</v>
      </c>
      <c r="N19" s="162" t="s">
        <v>327</v>
      </c>
      <c r="O19" s="163" t="s">
        <v>327</v>
      </c>
      <c r="P19" s="163" t="str">
        <f>I19</f>
        <v>-</v>
      </c>
      <c r="Q19" s="130" t="s">
        <v>327</v>
      </c>
      <c r="R19" s="111" t="s">
        <v>327</v>
      </c>
      <c r="S19" s="388" t="str">
        <f>P19</f>
        <v>-</v>
      </c>
    </row>
    <row r="20" spans="1:19" ht="45.75" customHeight="1">
      <c r="A20" s="786"/>
      <c r="B20" s="789"/>
      <c r="C20" s="768"/>
      <c r="D20" s="772"/>
      <c r="E20" s="100" t="s">
        <v>75</v>
      </c>
      <c r="F20" s="100" t="s">
        <v>74</v>
      </c>
      <c r="G20" s="157">
        <v>840</v>
      </c>
      <c r="H20" s="102">
        <v>1580</v>
      </c>
      <c r="I20" s="125">
        <f>G20/H20</f>
        <v>0.53164556962025311</v>
      </c>
      <c r="J20" s="122"/>
      <c r="K20" s="102">
        <v>1580</v>
      </c>
      <c r="L20" s="126">
        <f>J20/K20</f>
        <v>0</v>
      </c>
      <c r="M20" s="164">
        <f>L20-I20</f>
        <v>-0.53164556962025311</v>
      </c>
      <c r="N20" s="165">
        <f>G20</f>
        <v>840</v>
      </c>
      <c r="O20" s="108">
        <v>1580</v>
      </c>
      <c r="P20" s="118">
        <f>N20/O20</f>
        <v>0.53164556962025311</v>
      </c>
      <c r="Q20" s="166">
        <f>N20</f>
        <v>840</v>
      </c>
      <c r="R20" s="111">
        <v>1580</v>
      </c>
      <c r="S20" s="167">
        <f t="shared" si="4"/>
        <v>0.53164556962025311</v>
      </c>
    </row>
    <row r="21" spans="1:19" ht="30">
      <c r="A21" s="786"/>
      <c r="B21" s="789"/>
      <c r="C21" s="768">
        <v>2</v>
      </c>
      <c r="D21" s="770" t="s">
        <v>23</v>
      </c>
      <c r="E21" s="100" t="s">
        <v>59</v>
      </c>
      <c r="F21" s="100" t="s">
        <v>58</v>
      </c>
      <c r="G21" s="101">
        <v>8700</v>
      </c>
      <c r="H21" s="102">
        <f>$H$1</f>
        <v>2614</v>
      </c>
      <c r="I21" s="103">
        <f>G21/H21</f>
        <v>3.3282325937260904</v>
      </c>
      <c r="J21" s="122"/>
      <c r="K21" s="102">
        <f>K1</f>
        <v>2614</v>
      </c>
      <c r="L21" s="168">
        <f>J21/K21</f>
        <v>0</v>
      </c>
      <c r="M21" s="106">
        <f>L21-I21</f>
        <v>-3.3282325937260904</v>
      </c>
      <c r="N21" s="107">
        <v>8700</v>
      </c>
      <c r="O21" s="108">
        <f t="shared" ref="O21" si="9">$O$1</f>
        <v>2614</v>
      </c>
      <c r="P21" s="109">
        <f>N21/O21</f>
        <v>3.3282325937260904</v>
      </c>
      <c r="Q21" s="130">
        <v>8700</v>
      </c>
      <c r="R21" s="111">
        <f>$R$1</f>
        <v>2614</v>
      </c>
      <c r="S21" s="112">
        <f t="shared" si="4"/>
        <v>3.3282325937260904</v>
      </c>
    </row>
    <row r="22" spans="1:19" ht="30.75" thickBot="1">
      <c r="A22" s="787"/>
      <c r="B22" s="790"/>
      <c r="C22" s="769"/>
      <c r="D22" s="771"/>
      <c r="E22" s="169" t="s">
        <v>76</v>
      </c>
      <c r="F22" s="169" t="s">
        <v>77</v>
      </c>
      <c r="G22" s="170"/>
      <c r="H22" s="171"/>
      <c r="I22" s="172"/>
      <c r="J22" s="173"/>
      <c r="K22" s="174"/>
      <c r="L22" s="171"/>
      <c r="M22" s="175">
        <f>L22-I22</f>
        <v>0</v>
      </c>
      <c r="N22" s="176"/>
      <c r="O22" s="177"/>
      <c r="P22" s="177"/>
      <c r="Q22" s="178"/>
      <c r="R22" s="179"/>
      <c r="S22" s="180"/>
    </row>
    <row r="23" spans="1:19" s="148" customFormat="1" ht="15.75" thickBot="1">
      <c r="C23" s="149"/>
      <c r="E23" s="150"/>
      <c r="F23" s="150"/>
      <c r="G23" s="151"/>
      <c r="H23" s="152"/>
      <c r="I23" s="153"/>
      <c r="J23" s="153"/>
      <c r="K23" s="153"/>
      <c r="L23" s="152"/>
      <c r="M23" s="153"/>
      <c r="N23" s="151"/>
      <c r="P23" s="181"/>
      <c r="Q23" s="182"/>
      <c r="S23" s="183"/>
    </row>
    <row r="24" spans="1:19" ht="30">
      <c r="A24" s="785">
        <v>4</v>
      </c>
      <c r="B24" s="788" t="s">
        <v>2</v>
      </c>
      <c r="C24" s="780">
        <v>1</v>
      </c>
      <c r="D24" s="779" t="s">
        <v>24</v>
      </c>
      <c r="E24" s="401" t="s">
        <v>59</v>
      </c>
      <c r="F24" s="401" t="s">
        <v>58</v>
      </c>
      <c r="G24" s="86">
        <v>21900</v>
      </c>
      <c r="H24" s="87">
        <f>$H$1</f>
        <v>2614</v>
      </c>
      <c r="I24" s="88">
        <f>G24/H24</f>
        <v>8.3779648048967097</v>
      </c>
      <c r="J24" s="184"/>
      <c r="K24" s="87">
        <f>K1</f>
        <v>2614</v>
      </c>
      <c r="L24" s="185">
        <f>J24/K24</f>
        <v>0</v>
      </c>
      <c r="M24" s="91">
        <f>L24-I24</f>
        <v>-8.3779648048967097</v>
      </c>
      <c r="N24" s="186">
        <v>21450</v>
      </c>
      <c r="O24" s="93">
        <f t="shared" ref="O24:O26" si="10">$O$1</f>
        <v>2614</v>
      </c>
      <c r="P24" s="94">
        <f>N24/O24</f>
        <v>8.2058148431522575</v>
      </c>
      <c r="Q24" s="95">
        <v>21450</v>
      </c>
      <c r="R24" s="96">
        <f>$R$1</f>
        <v>2614</v>
      </c>
      <c r="S24" s="97">
        <f t="shared" si="4"/>
        <v>8.2058148431522575</v>
      </c>
    </row>
    <row r="25" spans="1:19" ht="30">
      <c r="A25" s="786"/>
      <c r="B25" s="789"/>
      <c r="C25" s="768"/>
      <c r="D25" s="778"/>
      <c r="E25" s="400" t="s">
        <v>78</v>
      </c>
      <c r="F25" s="400" t="s">
        <v>79</v>
      </c>
      <c r="G25" s="101">
        <f>G24</f>
        <v>21900</v>
      </c>
      <c r="H25" s="456">
        <v>73</v>
      </c>
      <c r="I25" s="103">
        <f>G25/H25</f>
        <v>300</v>
      </c>
      <c r="J25" s="122"/>
      <c r="K25" s="102">
        <f>K1</f>
        <v>2614</v>
      </c>
      <c r="L25" s="168">
        <f>J25/K25</f>
        <v>0</v>
      </c>
      <c r="M25" s="106">
        <f>L25-I25</f>
        <v>-300</v>
      </c>
      <c r="N25" s="187">
        <f>N24</f>
        <v>21450</v>
      </c>
      <c r="O25" s="108">
        <f>H25</f>
        <v>73</v>
      </c>
      <c r="P25" s="109">
        <f>N25/O25</f>
        <v>293.83561643835617</v>
      </c>
      <c r="Q25" s="110">
        <f>Q24</f>
        <v>21450</v>
      </c>
      <c r="R25" s="111">
        <f>O25</f>
        <v>73</v>
      </c>
      <c r="S25" s="112">
        <f t="shared" si="4"/>
        <v>293.83561643835617</v>
      </c>
    </row>
    <row r="26" spans="1:19" ht="30">
      <c r="A26" s="786"/>
      <c r="B26" s="789"/>
      <c r="C26" s="768">
        <v>2</v>
      </c>
      <c r="D26" s="770" t="s">
        <v>25</v>
      </c>
      <c r="E26" s="400" t="s">
        <v>59</v>
      </c>
      <c r="F26" s="400" t="s">
        <v>58</v>
      </c>
      <c r="G26" s="101">
        <v>83700</v>
      </c>
      <c r="H26" s="102">
        <f>$H$1</f>
        <v>2614</v>
      </c>
      <c r="I26" s="103">
        <f t="shared" ref="I26:I31" si="11">G26/H26</f>
        <v>32.019892884468248</v>
      </c>
      <c r="J26" s="122"/>
      <c r="K26" s="102">
        <f>K1</f>
        <v>2614</v>
      </c>
      <c r="L26" s="168">
        <f t="shared" ref="L26:L34" si="12">J26/K26</f>
        <v>0</v>
      </c>
      <c r="M26" s="106">
        <f t="shared" ref="M26:M34" si="13">L26-I26</f>
        <v>-32.019892884468248</v>
      </c>
      <c r="N26" s="187">
        <v>84100</v>
      </c>
      <c r="O26" s="108">
        <f t="shared" si="10"/>
        <v>2614</v>
      </c>
      <c r="P26" s="109">
        <f t="shared" ref="P26:P31" si="14">N26/O26</f>
        <v>32.172915072685541</v>
      </c>
      <c r="Q26" s="110">
        <v>84100</v>
      </c>
      <c r="R26" s="111">
        <f>$R$1</f>
        <v>2614</v>
      </c>
      <c r="S26" s="112">
        <f t="shared" si="4"/>
        <v>32.172915072685541</v>
      </c>
    </row>
    <row r="27" spans="1:19" ht="45">
      <c r="A27" s="786"/>
      <c r="B27" s="789"/>
      <c r="C27" s="768"/>
      <c r="D27" s="770"/>
      <c r="E27" s="400" t="s">
        <v>80</v>
      </c>
      <c r="F27" s="400" t="s">
        <v>81</v>
      </c>
      <c r="G27" s="101">
        <f>G26</f>
        <v>83700</v>
      </c>
      <c r="H27" s="102">
        <v>363</v>
      </c>
      <c r="I27" s="103">
        <f t="shared" si="11"/>
        <v>230.57851239669421</v>
      </c>
      <c r="J27" s="122"/>
      <c r="K27" s="102"/>
      <c r="L27" s="168" t="e">
        <f t="shared" si="12"/>
        <v>#DIV/0!</v>
      </c>
      <c r="M27" s="106" t="e">
        <f t="shared" si="13"/>
        <v>#DIV/0!</v>
      </c>
      <c r="N27" s="188">
        <f>N26</f>
        <v>84100</v>
      </c>
      <c r="O27" s="108">
        <f>H27</f>
        <v>363</v>
      </c>
      <c r="P27" s="109">
        <f t="shared" si="14"/>
        <v>231.68044077134985</v>
      </c>
      <c r="Q27" s="130">
        <f>Q26</f>
        <v>84100</v>
      </c>
      <c r="R27" s="111">
        <f>O27</f>
        <v>363</v>
      </c>
      <c r="S27" s="112">
        <f t="shared" si="4"/>
        <v>231.68044077134985</v>
      </c>
    </row>
    <row r="28" spans="1:19" ht="28.5" customHeight="1">
      <c r="A28" s="786"/>
      <c r="B28" s="789"/>
      <c r="C28" s="399">
        <v>4</v>
      </c>
      <c r="D28" s="99" t="s">
        <v>26</v>
      </c>
      <c r="E28" s="400" t="s">
        <v>59</v>
      </c>
      <c r="F28" s="400" t="s">
        <v>58</v>
      </c>
      <c r="G28" s="101">
        <v>1800</v>
      </c>
      <c r="H28" s="102">
        <f>H1</f>
        <v>2614</v>
      </c>
      <c r="I28" s="103">
        <f t="shared" si="11"/>
        <v>0.68859984697781174</v>
      </c>
      <c r="J28" s="122"/>
      <c r="K28" s="102">
        <f>K1</f>
        <v>2614</v>
      </c>
      <c r="L28" s="168">
        <f t="shared" si="12"/>
        <v>0</v>
      </c>
      <c r="M28" s="106">
        <f t="shared" si="13"/>
        <v>-0.68859984697781174</v>
      </c>
      <c r="N28" s="188">
        <v>1800</v>
      </c>
      <c r="O28" s="108">
        <f>O1</f>
        <v>2614</v>
      </c>
      <c r="P28" s="109">
        <f t="shared" si="14"/>
        <v>0.68859984697781174</v>
      </c>
      <c r="Q28" s="130">
        <v>1800</v>
      </c>
      <c r="R28" s="111">
        <f>$R$1</f>
        <v>2614</v>
      </c>
      <c r="S28" s="112">
        <f t="shared" si="4"/>
        <v>0.68859984697781174</v>
      </c>
    </row>
    <row r="29" spans="1:19" ht="31.5" customHeight="1">
      <c r="A29" s="786"/>
      <c r="B29" s="789"/>
      <c r="C29" s="768">
        <v>6</v>
      </c>
      <c r="D29" s="770" t="s">
        <v>27</v>
      </c>
      <c r="E29" s="400" t="s">
        <v>59</v>
      </c>
      <c r="F29" s="400" t="s">
        <v>58</v>
      </c>
      <c r="G29" s="101">
        <v>148380</v>
      </c>
      <c r="H29" s="102">
        <f>H1</f>
        <v>2614</v>
      </c>
      <c r="I29" s="103">
        <f t="shared" si="11"/>
        <v>56.763580719204285</v>
      </c>
      <c r="J29" s="122"/>
      <c r="K29" s="102">
        <f>K1</f>
        <v>2614</v>
      </c>
      <c r="L29" s="168">
        <f t="shared" si="12"/>
        <v>0</v>
      </c>
      <c r="M29" s="106">
        <f t="shared" si="13"/>
        <v>-56.763580719204285</v>
      </c>
      <c r="N29" s="187">
        <v>162580</v>
      </c>
      <c r="O29" s="108">
        <f>O1</f>
        <v>2614</v>
      </c>
      <c r="P29" s="109">
        <f t="shared" si="14"/>
        <v>62.19586840091813</v>
      </c>
      <c r="Q29" s="110">
        <v>162580</v>
      </c>
      <c r="R29" s="111">
        <f>$R$1</f>
        <v>2614</v>
      </c>
      <c r="S29" s="112">
        <f t="shared" si="4"/>
        <v>62.19586840091813</v>
      </c>
    </row>
    <row r="30" spans="1:19" ht="33" customHeight="1">
      <c r="A30" s="786"/>
      <c r="B30" s="789"/>
      <c r="C30" s="768"/>
      <c r="D30" s="770"/>
      <c r="E30" s="400" t="s">
        <v>82</v>
      </c>
      <c r="F30" s="400" t="s">
        <v>83</v>
      </c>
      <c r="G30" s="101">
        <v>109700</v>
      </c>
      <c r="H30" s="102">
        <v>16200</v>
      </c>
      <c r="I30" s="103">
        <f t="shared" si="11"/>
        <v>6.7716049382716053</v>
      </c>
      <c r="J30" s="122"/>
      <c r="K30" s="102"/>
      <c r="L30" s="168" t="e">
        <f t="shared" si="12"/>
        <v>#DIV/0!</v>
      </c>
      <c r="M30" s="106" t="e">
        <f t="shared" si="13"/>
        <v>#DIV/0!</v>
      </c>
      <c r="N30" s="188">
        <v>109700</v>
      </c>
      <c r="O30" s="108">
        <f>H30</f>
        <v>16200</v>
      </c>
      <c r="P30" s="109">
        <f t="shared" si="14"/>
        <v>6.7716049382716053</v>
      </c>
      <c r="Q30" s="130">
        <v>109700</v>
      </c>
      <c r="R30" s="111">
        <f>O30</f>
        <v>16200</v>
      </c>
      <c r="S30" s="112">
        <f t="shared" si="4"/>
        <v>6.7716049382716053</v>
      </c>
    </row>
    <row r="31" spans="1:19" ht="45.75" thickBot="1">
      <c r="A31" s="787"/>
      <c r="B31" s="790"/>
      <c r="C31" s="769"/>
      <c r="D31" s="771"/>
      <c r="E31" s="402" t="s">
        <v>84</v>
      </c>
      <c r="F31" s="402" t="s">
        <v>85</v>
      </c>
      <c r="G31" s="136">
        <v>24079</v>
      </c>
      <c r="H31" s="137">
        <v>38</v>
      </c>
      <c r="I31" s="138">
        <f t="shared" si="11"/>
        <v>633.65789473684208</v>
      </c>
      <c r="J31" s="139"/>
      <c r="K31" s="137"/>
      <c r="L31" s="140" t="e">
        <f t="shared" si="12"/>
        <v>#DIV/0!</v>
      </c>
      <c r="M31" s="189" t="e">
        <f t="shared" si="13"/>
        <v>#DIV/0!</v>
      </c>
      <c r="N31" s="190">
        <v>24079</v>
      </c>
      <c r="O31" s="143">
        <f>H31</f>
        <v>38</v>
      </c>
      <c r="P31" s="144">
        <f t="shared" si="14"/>
        <v>633.65789473684208</v>
      </c>
      <c r="Q31" s="145">
        <v>24079</v>
      </c>
      <c r="R31" s="146">
        <f>O31</f>
        <v>38</v>
      </c>
      <c r="S31" s="147">
        <f t="shared" si="4"/>
        <v>633.65789473684208</v>
      </c>
    </row>
    <row r="32" spans="1:19" s="148" customFormat="1" ht="15.75" thickBot="1">
      <c r="C32" s="149"/>
      <c r="E32" s="191"/>
      <c r="G32" s="192"/>
      <c r="H32" s="152"/>
      <c r="I32" s="153"/>
      <c r="J32" s="153"/>
      <c r="K32" s="153"/>
      <c r="L32" s="152"/>
      <c r="M32" s="153"/>
      <c r="N32" s="151"/>
      <c r="P32" s="181"/>
      <c r="Q32" s="182"/>
      <c r="S32" s="183"/>
    </row>
    <row r="33" spans="1:19" ht="30">
      <c r="A33" s="785">
        <v>5</v>
      </c>
      <c r="B33" s="788" t="s">
        <v>3</v>
      </c>
      <c r="C33" s="193">
        <v>1</v>
      </c>
      <c r="D33" s="194" t="s">
        <v>28</v>
      </c>
      <c r="E33" s="194" t="s">
        <v>59</v>
      </c>
      <c r="F33" s="194" t="s">
        <v>58</v>
      </c>
      <c r="G33" s="195">
        <v>0</v>
      </c>
      <c r="H33" s="196">
        <f>$H$1</f>
        <v>2614</v>
      </c>
      <c r="I33" s="197">
        <f>G33/H33</f>
        <v>0</v>
      </c>
      <c r="J33" s="198"/>
      <c r="K33" s="196">
        <f>K1</f>
        <v>2614</v>
      </c>
      <c r="L33" s="199">
        <f t="shared" si="12"/>
        <v>0</v>
      </c>
      <c r="M33" s="200">
        <f t="shared" si="13"/>
        <v>0</v>
      </c>
      <c r="N33" s="201"/>
      <c r="O33" s="202">
        <f t="shared" ref="O33:O34" si="15">$O$1</f>
        <v>2614</v>
      </c>
      <c r="P33" s="203">
        <f>N33/O33</f>
        <v>0</v>
      </c>
      <c r="Q33" s="204"/>
      <c r="R33" s="202">
        <f>$R$1</f>
        <v>2614</v>
      </c>
      <c r="S33" s="205">
        <f t="shared" si="4"/>
        <v>0</v>
      </c>
    </row>
    <row r="34" spans="1:19" ht="45.75" thickBot="1">
      <c r="A34" s="787"/>
      <c r="B34" s="790"/>
      <c r="C34" s="206">
        <v>2</v>
      </c>
      <c r="D34" s="207" t="s">
        <v>29</v>
      </c>
      <c r="E34" s="135" t="s">
        <v>59</v>
      </c>
      <c r="F34" s="135" t="s">
        <v>58</v>
      </c>
      <c r="G34" s="136">
        <v>15400</v>
      </c>
      <c r="H34" s="137">
        <f>$H$1</f>
        <v>2614</v>
      </c>
      <c r="I34" s="138">
        <f>G34/H34</f>
        <v>5.8913542463657231</v>
      </c>
      <c r="J34" s="139"/>
      <c r="K34" s="137">
        <f>K1</f>
        <v>2614</v>
      </c>
      <c r="L34" s="140">
        <f t="shared" si="12"/>
        <v>0</v>
      </c>
      <c r="M34" s="189">
        <f t="shared" si="13"/>
        <v>-5.8913542463657231</v>
      </c>
      <c r="N34" s="208">
        <v>15400</v>
      </c>
      <c r="O34" s="143">
        <f t="shared" si="15"/>
        <v>2614</v>
      </c>
      <c r="P34" s="144">
        <f>N34/O34</f>
        <v>5.8913542463657231</v>
      </c>
      <c r="Q34" s="209">
        <v>15400</v>
      </c>
      <c r="R34" s="146">
        <f>$R$1</f>
        <v>2614</v>
      </c>
      <c r="S34" s="147">
        <f t="shared" si="4"/>
        <v>5.8913542463657231</v>
      </c>
    </row>
    <row r="35" spans="1:19" s="148" customFormat="1" ht="15.75" thickBot="1">
      <c r="C35" s="149"/>
      <c r="E35" s="191"/>
      <c r="F35" s="150"/>
      <c r="G35" s="151"/>
      <c r="H35" s="152"/>
      <c r="I35" s="153"/>
      <c r="J35" s="153"/>
      <c r="K35" s="153"/>
      <c r="L35" s="152"/>
      <c r="M35" s="153"/>
      <c r="N35" s="151"/>
      <c r="P35" s="181"/>
      <c r="Q35" s="182"/>
      <c r="S35" s="183"/>
    </row>
    <row r="36" spans="1:19" ht="30">
      <c r="A36" s="785">
        <v>6</v>
      </c>
      <c r="B36" s="788" t="s">
        <v>4</v>
      </c>
      <c r="C36" s="83">
        <v>1</v>
      </c>
      <c r="D36" s="210" t="s">
        <v>30</v>
      </c>
      <c r="E36" s="85" t="s">
        <v>59</v>
      </c>
      <c r="F36" s="85" t="s">
        <v>58</v>
      </c>
      <c r="G36" s="86">
        <v>29700</v>
      </c>
      <c r="H36" s="87">
        <f>$H$1</f>
        <v>2614</v>
      </c>
      <c r="I36" s="88">
        <f>G36/H36</f>
        <v>11.361897475133894</v>
      </c>
      <c r="J36" s="184"/>
      <c r="K36" s="87">
        <f>K1</f>
        <v>2614</v>
      </c>
      <c r="L36" s="185">
        <f t="shared" ref="L36:L37" si="16">J36/K36</f>
        <v>0</v>
      </c>
      <c r="M36" s="91">
        <f t="shared" ref="M36:M37" si="17">L36-I36</f>
        <v>-11.361897475133894</v>
      </c>
      <c r="N36" s="92">
        <v>31700</v>
      </c>
      <c r="O36" s="93">
        <f t="shared" ref="O36:O37" si="18">$O$1</f>
        <v>2614</v>
      </c>
      <c r="P36" s="94">
        <f>N36/O36</f>
        <v>12.127008416220352</v>
      </c>
      <c r="Q36" s="95">
        <v>31700</v>
      </c>
      <c r="R36" s="96">
        <f>$R$1</f>
        <v>2614</v>
      </c>
      <c r="S36" s="97">
        <f t="shared" si="4"/>
        <v>12.127008416220352</v>
      </c>
    </row>
    <row r="37" spans="1:19" ht="30.75" thickBot="1">
      <c r="A37" s="787"/>
      <c r="B37" s="790"/>
      <c r="C37" s="206">
        <v>2</v>
      </c>
      <c r="D37" s="211" t="s">
        <v>31</v>
      </c>
      <c r="E37" s="135" t="s">
        <v>59</v>
      </c>
      <c r="F37" s="135" t="s">
        <v>58</v>
      </c>
      <c r="G37" s="136">
        <v>0</v>
      </c>
      <c r="H37" s="137">
        <f>$H$1</f>
        <v>2614</v>
      </c>
      <c r="I37" s="138">
        <f>G37/H37</f>
        <v>0</v>
      </c>
      <c r="J37" s="139"/>
      <c r="K37" s="137">
        <f>$K$1</f>
        <v>2614</v>
      </c>
      <c r="L37" s="140">
        <f t="shared" si="16"/>
        <v>0</v>
      </c>
      <c r="M37" s="189">
        <f t="shared" si="17"/>
        <v>0</v>
      </c>
      <c r="N37" s="212">
        <v>0</v>
      </c>
      <c r="O37" s="143">
        <f t="shared" si="18"/>
        <v>2614</v>
      </c>
      <c r="P37" s="144">
        <f>N37/O37</f>
        <v>0</v>
      </c>
      <c r="Q37" s="145">
        <v>0</v>
      </c>
      <c r="R37" s="146">
        <f>$R$1</f>
        <v>2614</v>
      </c>
      <c r="S37" s="147">
        <f t="shared" si="4"/>
        <v>0</v>
      </c>
    </row>
    <row r="38" spans="1:19" s="148" customFormat="1" ht="15.75" thickBot="1">
      <c r="C38" s="149"/>
      <c r="E38" s="191"/>
      <c r="F38" s="150"/>
      <c r="G38" s="151"/>
      <c r="H38" s="152"/>
      <c r="I38" s="153"/>
      <c r="J38" s="153"/>
      <c r="K38" s="153"/>
      <c r="L38" s="152"/>
      <c r="M38" s="153"/>
      <c r="N38" s="151"/>
      <c r="P38" s="181"/>
      <c r="Q38" s="182"/>
      <c r="S38" s="183"/>
    </row>
    <row r="39" spans="1:19" ht="30">
      <c r="A39" s="793">
        <v>8</v>
      </c>
      <c r="B39" s="788" t="s">
        <v>5</v>
      </c>
      <c r="C39" s="780">
        <v>1</v>
      </c>
      <c r="D39" s="781" t="s">
        <v>32</v>
      </c>
      <c r="E39" s="404" t="s">
        <v>59</v>
      </c>
      <c r="F39" s="404" t="s">
        <v>58</v>
      </c>
      <c r="G39" s="86">
        <v>0</v>
      </c>
      <c r="H39" s="87">
        <f>$H$1</f>
        <v>2614</v>
      </c>
      <c r="I39" s="88">
        <f>G39/H39</f>
        <v>0</v>
      </c>
      <c r="J39" s="184"/>
      <c r="K39" s="87">
        <f>$K$1</f>
        <v>2614</v>
      </c>
      <c r="L39" s="185">
        <f t="shared" ref="L39" si="19">J39/K39</f>
        <v>0</v>
      </c>
      <c r="M39" s="91">
        <f t="shared" ref="M39" si="20">L39-I39</f>
        <v>0</v>
      </c>
      <c r="N39" s="92">
        <v>0</v>
      </c>
      <c r="O39" s="93">
        <f t="shared" ref="O39" si="21">$O$1</f>
        <v>2614</v>
      </c>
      <c r="P39" s="94">
        <f>N39/O39</f>
        <v>0</v>
      </c>
      <c r="Q39" s="213">
        <v>0</v>
      </c>
      <c r="R39" s="96">
        <f>$R$1</f>
        <v>2614</v>
      </c>
      <c r="S39" s="214">
        <f t="shared" si="4"/>
        <v>0</v>
      </c>
    </row>
    <row r="40" spans="1:19" ht="30">
      <c r="A40" s="794"/>
      <c r="B40" s="789"/>
      <c r="C40" s="768"/>
      <c r="D40" s="772"/>
      <c r="E40" s="403" t="s">
        <v>328</v>
      </c>
      <c r="F40" s="403" t="s">
        <v>64</v>
      </c>
      <c r="G40" s="101" t="s">
        <v>327</v>
      </c>
      <c r="H40" s="123" t="s">
        <v>327</v>
      </c>
      <c r="I40" s="103">
        <v>30000</v>
      </c>
      <c r="J40" s="122" t="s">
        <v>327</v>
      </c>
      <c r="K40" s="123" t="s">
        <v>327</v>
      </c>
      <c r="L40" s="123">
        <v>0</v>
      </c>
      <c r="M40" s="103">
        <f>L40-I40</f>
        <v>-30000</v>
      </c>
      <c r="N40" s="107" t="s">
        <v>327</v>
      </c>
      <c r="O40" s="215" t="s">
        <v>327</v>
      </c>
      <c r="P40" s="215">
        <v>30000</v>
      </c>
      <c r="Q40" s="110" t="s">
        <v>327</v>
      </c>
      <c r="R40" s="120" t="s">
        <v>327</v>
      </c>
      <c r="S40" s="120">
        <v>30000</v>
      </c>
    </row>
    <row r="41" spans="1:19" ht="45">
      <c r="A41" s="794"/>
      <c r="B41" s="789"/>
      <c r="C41" s="768"/>
      <c r="D41" s="772"/>
      <c r="E41" s="403" t="s">
        <v>65</v>
      </c>
      <c r="F41" s="403" t="s">
        <v>329</v>
      </c>
      <c r="G41" s="101" t="s">
        <v>327</v>
      </c>
      <c r="H41" s="123" t="s">
        <v>327</v>
      </c>
      <c r="I41" s="448">
        <v>151</v>
      </c>
      <c r="J41" s="216" t="s">
        <v>327</v>
      </c>
      <c r="K41" s="217" t="s">
        <v>327</v>
      </c>
      <c r="L41" s="158" t="s">
        <v>295</v>
      </c>
      <c r="M41" s="218" t="e">
        <f>L41-I41</f>
        <v>#VALUE!</v>
      </c>
      <c r="N41" s="107" t="s">
        <v>327</v>
      </c>
      <c r="O41" s="108" t="s">
        <v>327</v>
      </c>
      <c r="P41" s="219">
        <f>I41</f>
        <v>151</v>
      </c>
      <c r="Q41" s="220" t="s">
        <v>327</v>
      </c>
      <c r="R41" s="111" t="s">
        <v>327</v>
      </c>
      <c r="S41" s="221">
        <f>P41</f>
        <v>151</v>
      </c>
    </row>
    <row r="42" spans="1:19" ht="30" customHeight="1">
      <c r="A42" s="794"/>
      <c r="B42" s="789"/>
      <c r="C42" s="775">
        <v>2</v>
      </c>
      <c r="D42" s="783" t="s">
        <v>33</v>
      </c>
      <c r="E42" s="405" t="s">
        <v>59</v>
      </c>
      <c r="F42" s="405" t="s">
        <v>58</v>
      </c>
      <c r="G42" s="223">
        <v>0</v>
      </c>
      <c r="H42" s="224">
        <f>$H$1</f>
        <v>2614</v>
      </c>
      <c r="I42" s="225">
        <f>G42/H42</f>
        <v>0</v>
      </c>
      <c r="J42" s="226"/>
      <c r="K42" s="224">
        <f>$K$1</f>
        <v>2614</v>
      </c>
      <c r="L42" s="227">
        <f t="shared" ref="L42:L43" si="22">J42/K42</f>
        <v>0</v>
      </c>
      <c r="M42" s="228">
        <f t="shared" ref="M42:M48" si="23">L42-I42</f>
        <v>0</v>
      </c>
      <c r="N42" s="229"/>
      <c r="O42" s="230">
        <f t="shared" ref="O42" si="24">$O$1</f>
        <v>2614</v>
      </c>
      <c r="P42" s="231">
        <f>N42/O42</f>
        <v>0</v>
      </c>
      <c r="Q42" s="232"/>
      <c r="R42" s="230">
        <f>$R$1</f>
        <v>2614</v>
      </c>
      <c r="S42" s="231">
        <f t="shared" si="4"/>
        <v>0</v>
      </c>
    </row>
    <row r="43" spans="1:19" ht="31.5" customHeight="1" thickBot="1">
      <c r="A43" s="795"/>
      <c r="B43" s="790"/>
      <c r="C43" s="782"/>
      <c r="D43" s="784"/>
      <c r="E43" s="233" t="s">
        <v>104</v>
      </c>
      <c r="F43" s="406" t="s">
        <v>105</v>
      </c>
      <c r="G43" s="234">
        <v>0</v>
      </c>
      <c r="H43" s="171">
        <v>0</v>
      </c>
      <c r="I43" s="235" t="e">
        <f>G43/H43</f>
        <v>#DIV/0!</v>
      </c>
      <c r="J43" s="236"/>
      <c r="K43" s="171"/>
      <c r="L43" s="237" t="e">
        <f t="shared" si="22"/>
        <v>#DIV/0!</v>
      </c>
      <c r="M43" s="238" t="e">
        <f t="shared" si="23"/>
        <v>#DIV/0!</v>
      </c>
      <c r="N43" s="239"/>
      <c r="O43" s="179"/>
      <c r="P43" s="240" t="e">
        <f>N43/O43</f>
        <v>#DIV/0!</v>
      </c>
      <c r="Q43" s="241"/>
      <c r="R43" s="179"/>
      <c r="S43" s="177" t="e">
        <f t="shared" si="4"/>
        <v>#DIV/0!</v>
      </c>
    </row>
    <row r="44" spans="1:19" s="148" customFormat="1" ht="15.75" thickBot="1">
      <c r="C44" s="149"/>
      <c r="D44" s="150"/>
      <c r="E44" s="191"/>
      <c r="F44" s="150"/>
      <c r="G44" s="151"/>
      <c r="H44" s="152"/>
      <c r="I44" s="153"/>
      <c r="J44" s="153"/>
      <c r="K44" s="153"/>
      <c r="L44" s="152"/>
      <c r="M44" s="153"/>
      <c r="N44" s="151"/>
      <c r="P44" s="181"/>
      <c r="Q44" s="182"/>
      <c r="S44" s="183"/>
    </row>
    <row r="45" spans="1:19" ht="30">
      <c r="A45" s="785">
        <v>9</v>
      </c>
      <c r="B45" s="788" t="s">
        <v>6</v>
      </c>
      <c r="C45" s="83">
        <v>1</v>
      </c>
      <c r="D45" s="84" t="s">
        <v>34</v>
      </c>
      <c r="E45" s="85" t="s">
        <v>59</v>
      </c>
      <c r="F45" s="85" t="s">
        <v>58</v>
      </c>
      <c r="G45" s="86">
        <v>555860</v>
      </c>
      <c r="H45" s="87">
        <f>$H$1</f>
        <v>2614</v>
      </c>
      <c r="I45" s="88">
        <f t="shared" ref="I45:I84" si="25">G45/H45</f>
        <v>212.64728385615913</v>
      </c>
      <c r="J45" s="184"/>
      <c r="K45" s="87">
        <f t="shared" ref="K45:K55" si="26">$K$1</f>
        <v>2614</v>
      </c>
      <c r="L45" s="185">
        <f>J45/K45</f>
        <v>0</v>
      </c>
      <c r="M45" s="91">
        <f t="shared" si="23"/>
        <v>-212.64728385615913</v>
      </c>
      <c r="N45" s="242">
        <v>15860</v>
      </c>
      <c r="O45" s="93">
        <f t="shared" ref="O45:O46" si="27">$O$1</f>
        <v>2614</v>
      </c>
      <c r="P45" s="94">
        <f t="shared" ref="P45:P46" si="28">N45/O45</f>
        <v>6.067329762815608</v>
      </c>
      <c r="Q45" s="243">
        <v>15860</v>
      </c>
      <c r="R45" s="96">
        <f>$R$1</f>
        <v>2614</v>
      </c>
      <c r="S45" s="97">
        <f t="shared" ref="S45:S86" si="29">Q45/R45</f>
        <v>6.067329762815608</v>
      </c>
    </row>
    <row r="46" spans="1:19" ht="15" customHeight="1">
      <c r="A46" s="786"/>
      <c r="B46" s="789"/>
      <c r="C46" s="768">
        <v>2</v>
      </c>
      <c r="D46" s="770" t="s">
        <v>35</v>
      </c>
      <c r="E46" s="100" t="s">
        <v>59</v>
      </c>
      <c r="F46" s="100" t="s">
        <v>58</v>
      </c>
      <c r="G46" s="101">
        <v>21400</v>
      </c>
      <c r="H46" s="102">
        <f>$H$1</f>
        <v>2614</v>
      </c>
      <c r="I46" s="103">
        <f t="shared" si="25"/>
        <v>8.186687069625096</v>
      </c>
      <c r="J46" s="122"/>
      <c r="K46" s="102">
        <f t="shared" si="26"/>
        <v>2614</v>
      </c>
      <c r="L46" s="168">
        <f>J46/K46</f>
        <v>0</v>
      </c>
      <c r="M46" s="106">
        <f t="shared" si="23"/>
        <v>-8.186687069625096</v>
      </c>
      <c r="N46" s="188">
        <v>17800</v>
      </c>
      <c r="O46" s="108">
        <f t="shared" si="27"/>
        <v>2614</v>
      </c>
      <c r="P46" s="109">
        <f t="shared" si="28"/>
        <v>6.8094873756694723</v>
      </c>
      <c r="Q46" s="130">
        <v>17800</v>
      </c>
      <c r="R46" s="111">
        <f>$R$1</f>
        <v>2614</v>
      </c>
      <c r="S46" s="112">
        <f t="shared" si="29"/>
        <v>6.8094873756694723</v>
      </c>
    </row>
    <row r="47" spans="1:19" ht="30">
      <c r="A47" s="786"/>
      <c r="B47" s="789"/>
      <c r="C47" s="768"/>
      <c r="D47" s="770"/>
      <c r="E47" s="100" t="s">
        <v>86</v>
      </c>
      <c r="F47" s="100" t="s">
        <v>87</v>
      </c>
      <c r="G47" s="101">
        <f>G46</f>
        <v>21400</v>
      </c>
      <c r="H47" s="102">
        <v>21601</v>
      </c>
      <c r="I47" s="103">
        <f>G47/H47</f>
        <v>0.99069487523725752</v>
      </c>
      <c r="J47" s="122"/>
      <c r="K47" s="158">
        <v>21601</v>
      </c>
      <c r="L47" s="168">
        <f>J47/K47</f>
        <v>0</v>
      </c>
      <c r="M47" s="106">
        <f t="shared" si="23"/>
        <v>-0.99069487523725752</v>
      </c>
      <c r="N47" s="187">
        <f>N46</f>
        <v>17800</v>
      </c>
      <c r="O47" s="108">
        <v>21601</v>
      </c>
      <c r="P47" s="109">
        <f>N47/O47</f>
        <v>0.82403592426276562</v>
      </c>
      <c r="Q47" s="110">
        <f>Q46</f>
        <v>17800</v>
      </c>
      <c r="R47" s="111">
        <v>21601</v>
      </c>
      <c r="S47" s="112">
        <f t="shared" si="29"/>
        <v>0.82403592426276562</v>
      </c>
    </row>
    <row r="48" spans="1:19" ht="30">
      <c r="A48" s="786"/>
      <c r="B48" s="789"/>
      <c r="C48" s="768">
        <v>3</v>
      </c>
      <c r="D48" s="778" t="s">
        <v>36</v>
      </c>
      <c r="E48" s="100" t="s">
        <v>59</v>
      </c>
      <c r="F48" s="100" t="s">
        <v>58</v>
      </c>
      <c r="G48" s="101">
        <v>306170</v>
      </c>
      <c r="H48" s="102">
        <f>$H$1</f>
        <v>2614</v>
      </c>
      <c r="I48" s="103">
        <f t="shared" si="25"/>
        <v>117.12700841622035</v>
      </c>
      <c r="J48" s="104"/>
      <c r="K48" s="102">
        <f t="shared" si="26"/>
        <v>2614</v>
      </c>
      <c r="L48" s="102"/>
      <c r="M48" s="106">
        <f t="shared" si="23"/>
        <v>-117.12700841622035</v>
      </c>
      <c r="N48" s="187">
        <v>306200</v>
      </c>
      <c r="O48" s="108">
        <f t="shared" ref="O48" si="30">$O$1</f>
        <v>2614</v>
      </c>
      <c r="P48" s="109">
        <f t="shared" ref="P48:P52" si="31">N48/O48</f>
        <v>117.13848508033665</v>
      </c>
      <c r="Q48" s="110">
        <v>306200</v>
      </c>
      <c r="R48" s="111">
        <f>$R$1</f>
        <v>2614</v>
      </c>
      <c r="S48" s="112">
        <f t="shared" si="29"/>
        <v>117.13848508033665</v>
      </c>
    </row>
    <row r="49" spans="1:19" ht="45">
      <c r="A49" s="786"/>
      <c r="B49" s="789"/>
      <c r="C49" s="768"/>
      <c r="D49" s="778"/>
      <c r="E49" s="100" t="s">
        <v>88</v>
      </c>
      <c r="F49" s="100" t="s">
        <v>385</v>
      </c>
      <c r="G49" s="449">
        <v>883.07</v>
      </c>
      <c r="H49" s="449">
        <v>1316.23</v>
      </c>
      <c r="I49" s="125">
        <f t="shared" si="25"/>
        <v>0.67090857980748053</v>
      </c>
      <c r="J49" s="159"/>
      <c r="K49" s="160"/>
      <c r="L49" s="126" t="e">
        <f t="shared" ref="L49" si="32">J49/K49</f>
        <v>#DIV/0!</v>
      </c>
      <c r="M49" s="125" t="e">
        <f>L49-I49</f>
        <v>#DIV/0!</v>
      </c>
      <c r="N49" s="244">
        <f>G49</f>
        <v>883.07</v>
      </c>
      <c r="O49" s="245">
        <f>H49</f>
        <v>1316.23</v>
      </c>
      <c r="P49" s="109">
        <f t="shared" si="31"/>
        <v>0.67090857980748053</v>
      </c>
      <c r="Q49" s="246">
        <f>N49</f>
        <v>883.07</v>
      </c>
      <c r="R49" s="247">
        <f>O49</f>
        <v>1316.23</v>
      </c>
      <c r="S49" s="112">
        <f t="shared" si="29"/>
        <v>0.67090857980748053</v>
      </c>
    </row>
    <row r="50" spans="1:19" ht="30">
      <c r="A50" s="786"/>
      <c r="B50" s="789"/>
      <c r="C50" s="98">
        <v>4</v>
      </c>
      <c r="D50" s="100" t="s">
        <v>37</v>
      </c>
      <c r="E50" s="100" t="s">
        <v>59</v>
      </c>
      <c r="F50" s="100" t="s">
        <v>58</v>
      </c>
      <c r="G50" s="101">
        <v>580</v>
      </c>
      <c r="H50" s="102">
        <f>$H$1</f>
        <v>2614</v>
      </c>
      <c r="I50" s="103">
        <f t="shared" si="25"/>
        <v>0.22188217291507267</v>
      </c>
      <c r="J50" s="122"/>
      <c r="K50" s="102">
        <f t="shared" si="26"/>
        <v>2614</v>
      </c>
      <c r="L50" s="168">
        <f>J50/K50</f>
        <v>0</v>
      </c>
      <c r="M50" s="106">
        <f>L50-I50</f>
        <v>-0.22188217291507267</v>
      </c>
      <c r="N50" s="187">
        <v>580</v>
      </c>
      <c r="O50" s="108">
        <f t="shared" ref="O50:O52" si="33">$O$1</f>
        <v>2614</v>
      </c>
      <c r="P50" s="109">
        <f t="shared" si="31"/>
        <v>0.22188217291507267</v>
      </c>
      <c r="Q50" s="110">
        <v>580</v>
      </c>
      <c r="R50" s="111">
        <f>$R$1</f>
        <v>2614</v>
      </c>
      <c r="S50" s="112">
        <f t="shared" si="29"/>
        <v>0.22188217291507267</v>
      </c>
    </row>
    <row r="51" spans="1:19" ht="45" customHeight="1">
      <c r="A51" s="786"/>
      <c r="B51" s="789"/>
      <c r="C51" s="248">
        <v>5</v>
      </c>
      <c r="D51" s="249" t="s">
        <v>311</v>
      </c>
      <c r="E51" s="222" t="s">
        <v>59</v>
      </c>
      <c r="F51" s="222" t="s">
        <v>58</v>
      </c>
      <c r="G51" s="223">
        <v>0</v>
      </c>
      <c r="H51" s="224">
        <f>$H$1</f>
        <v>2614</v>
      </c>
      <c r="I51" s="225">
        <f t="shared" si="25"/>
        <v>0</v>
      </c>
      <c r="J51" s="226"/>
      <c r="K51" s="224">
        <f t="shared" si="26"/>
        <v>2614</v>
      </c>
      <c r="L51" s="227">
        <f t="shared" ref="L51:L58" si="34">J51/K51</f>
        <v>0</v>
      </c>
      <c r="M51" s="228">
        <f>L51-I51</f>
        <v>0</v>
      </c>
      <c r="N51" s="250"/>
      <c r="O51" s="230">
        <f t="shared" si="33"/>
        <v>2614</v>
      </c>
      <c r="P51" s="231">
        <f t="shared" si="31"/>
        <v>0</v>
      </c>
      <c r="Q51" s="251"/>
      <c r="R51" s="230">
        <f>$R$1</f>
        <v>2614</v>
      </c>
      <c r="S51" s="252">
        <f t="shared" si="29"/>
        <v>0</v>
      </c>
    </row>
    <row r="52" spans="1:19" ht="61.5" customHeight="1" thickBot="1">
      <c r="A52" s="787"/>
      <c r="B52" s="790"/>
      <c r="C52" s="253">
        <v>8</v>
      </c>
      <c r="D52" s="169" t="s">
        <v>39</v>
      </c>
      <c r="E52" s="169" t="s">
        <v>59</v>
      </c>
      <c r="F52" s="169" t="s">
        <v>58</v>
      </c>
      <c r="G52" s="234">
        <v>0</v>
      </c>
      <c r="H52" s="171">
        <f>$H$1</f>
        <v>2614</v>
      </c>
      <c r="I52" s="225">
        <f t="shared" si="25"/>
        <v>0</v>
      </c>
      <c r="J52" s="236"/>
      <c r="K52" s="171">
        <f t="shared" si="26"/>
        <v>2614</v>
      </c>
      <c r="L52" s="237">
        <f t="shared" si="34"/>
        <v>0</v>
      </c>
      <c r="M52" s="238">
        <f>L52-I52</f>
        <v>0</v>
      </c>
      <c r="N52" s="254"/>
      <c r="O52" s="179">
        <f t="shared" si="33"/>
        <v>2614</v>
      </c>
      <c r="P52" s="240">
        <f t="shared" si="31"/>
        <v>0</v>
      </c>
      <c r="Q52" s="178"/>
      <c r="R52" s="179">
        <f>$R$1</f>
        <v>2614</v>
      </c>
      <c r="S52" s="180">
        <f t="shared" si="29"/>
        <v>0</v>
      </c>
    </row>
    <row r="53" spans="1:19" s="148" customFormat="1" ht="15.75" thickBot="1">
      <c r="C53" s="149"/>
      <c r="E53" s="150"/>
      <c r="F53" s="150"/>
      <c r="G53" s="151"/>
      <c r="H53" s="152"/>
      <c r="I53" s="153"/>
      <c r="J53" s="153"/>
      <c r="K53" s="153"/>
      <c r="L53" s="152"/>
      <c r="M53" s="153"/>
      <c r="N53" s="151"/>
      <c r="P53" s="183"/>
      <c r="Q53" s="182"/>
      <c r="S53" s="183"/>
    </row>
    <row r="54" spans="1:19" ht="30">
      <c r="A54" s="785">
        <v>10</v>
      </c>
      <c r="B54" s="788" t="s">
        <v>7</v>
      </c>
      <c r="C54" s="193">
        <v>2</v>
      </c>
      <c r="D54" s="202" t="s">
        <v>40</v>
      </c>
      <c r="E54" s="194" t="s">
        <v>59</v>
      </c>
      <c r="F54" s="194" t="s">
        <v>58</v>
      </c>
      <c r="G54" s="195">
        <v>0</v>
      </c>
      <c r="H54" s="196">
        <f>$H$1</f>
        <v>2614</v>
      </c>
      <c r="I54" s="197">
        <f t="shared" si="25"/>
        <v>0</v>
      </c>
      <c r="J54" s="198"/>
      <c r="K54" s="196">
        <f t="shared" si="26"/>
        <v>2614</v>
      </c>
      <c r="L54" s="199">
        <f t="shared" si="34"/>
        <v>0</v>
      </c>
      <c r="M54" s="200">
        <f>L54-I54</f>
        <v>0</v>
      </c>
      <c r="N54" s="255"/>
      <c r="O54" s="202">
        <f t="shared" ref="O54:O55" si="35">$O$1</f>
        <v>2614</v>
      </c>
      <c r="P54" s="203">
        <f t="shared" ref="P54:P73" si="36">N54/O54</f>
        <v>0</v>
      </c>
      <c r="Q54" s="204"/>
      <c r="R54" s="202">
        <f>$R$1</f>
        <v>2614</v>
      </c>
      <c r="S54" s="205">
        <f t="shared" si="29"/>
        <v>0</v>
      </c>
    </row>
    <row r="55" spans="1:19" ht="30">
      <c r="A55" s="786"/>
      <c r="B55" s="789"/>
      <c r="C55" s="768">
        <v>5</v>
      </c>
      <c r="D55" s="770" t="s">
        <v>41</v>
      </c>
      <c r="E55" s="100" t="s">
        <v>59</v>
      </c>
      <c r="F55" s="100" t="s">
        <v>58</v>
      </c>
      <c r="G55" s="101">
        <v>259480</v>
      </c>
      <c r="H55" s="102">
        <f>$H$1</f>
        <v>2614</v>
      </c>
      <c r="I55" s="103">
        <f t="shared" si="25"/>
        <v>99.265493496556999</v>
      </c>
      <c r="J55" s="122"/>
      <c r="K55" s="102">
        <f t="shared" si="26"/>
        <v>2614</v>
      </c>
      <c r="L55" s="168">
        <f t="shared" si="34"/>
        <v>0</v>
      </c>
      <c r="M55" s="106">
        <f>L55-I55</f>
        <v>-99.265493496556999</v>
      </c>
      <c r="N55" s="187">
        <v>256830</v>
      </c>
      <c r="O55" s="108">
        <f t="shared" si="35"/>
        <v>2614</v>
      </c>
      <c r="P55" s="109">
        <f t="shared" si="36"/>
        <v>98.251721499617446</v>
      </c>
      <c r="Q55" s="110">
        <v>256830</v>
      </c>
      <c r="R55" s="111">
        <f>$R$1</f>
        <v>2614</v>
      </c>
      <c r="S55" s="112">
        <f t="shared" si="29"/>
        <v>98.251721499617446</v>
      </c>
    </row>
    <row r="56" spans="1:19" ht="45">
      <c r="A56" s="786"/>
      <c r="B56" s="789"/>
      <c r="C56" s="768"/>
      <c r="D56" s="770"/>
      <c r="E56" s="100" t="s">
        <v>92</v>
      </c>
      <c r="F56" s="100" t="s">
        <v>91</v>
      </c>
      <c r="G56" s="101">
        <v>106480</v>
      </c>
      <c r="H56" s="102">
        <v>32</v>
      </c>
      <c r="I56" s="103">
        <f t="shared" si="25"/>
        <v>3327.5</v>
      </c>
      <c r="J56" s="122"/>
      <c r="K56" s="158">
        <v>32</v>
      </c>
      <c r="L56" s="168">
        <f t="shared" si="34"/>
        <v>0</v>
      </c>
      <c r="M56" s="106">
        <f>L56-I56</f>
        <v>-3327.5</v>
      </c>
      <c r="N56" s="188">
        <v>113480</v>
      </c>
      <c r="O56" s="108">
        <v>32</v>
      </c>
      <c r="P56" s="109">
        <f t="shared" si="36"/>
        <v>3546.25</v>
      </c>
      <c r="Q56" s="130">
        <v>113480</v>
      </c>
      <c r="R56" s="111">
        <v>32</v>
      </c>
      <c r="S56" s="112">
        <f t="shared" si="29"/>
        <v>3546.25</v>
      </c>
    </row>
    <row r="57" spans="1:19" ht="30">
      <c r="A57" s="786"/>
      <c r="B57" s="789"/>
      <c r="C57" s="768"/>
      <c r="D57" s="770"/>
      <c r="E57" s="100" t="s">
        <v>89</v>
      </c>
      <c r="F57" s="100" t="s">
        <v>90</v>
      </c>
      <c r="G57" s="101">
        <v>143000</v>
      </c>
      <c r="H57" s="102">
        <v>532</v>
      </c>
      <c r="I57" s="103">
        <f t="shared" si="25"/>
        <v>268.79699248120301</v>
      </c>
      <c r="J57" s="122"/>
      <c r="K57" s="102">
        <v>532</v>
      </c>
      <c r="L57" s="168">
        <f t="shared" si="34"/>
        <v>0</v>
      </c>
      <c r="M57" s="106">
        <f>L57-I57</f>
        <v>-268.79699248120301</v>
      </c>
      <c r="N57" s="188">
        <v>143350</v>
      </c>
      <c r="O57" s="108">
        <v>532</v>
      </c>
      <c r="P57" s="109">
        <f t="shared" si="36"/>
        <v>269.45488721804509</v>
      </c>
      <c r="Q57" s="130">
        <v>143350</v>
      </c>
      <c r="R57" s="111">
        <v>532</v>
      </c>
      <c r="S57" s="112">
        <f t="shared" si="29"/>
        <v>269.45488721804509</v>
      </c>
    </row>
    <row r="58" spans="1:19" ht="30.75" thickBot="1">
      <c r="A58" s="256">
        <v>11</v>
      </c>
      <c r="B58" s="257" t="s">
        <v>313</v>
      </c>
      <c r="C58" s="258">
        <v>1</v>
      </c>
      <c r="D58" s="257" t="s">
        <v>314</v>
      </c>
      <c r="E58" s="259" t="s">
        <v>59</v>
      </c>
      <c r="F58" s="259" t="s">
        <v>58</v>
      </c>
      <c r="G58" s="260">
        <v>1120</v>
      </c>
      <c r="H58" s="261">
        <f>$H$1</f>
        <v>2614</v>
      </c>
      <c r="I58" s="262">
        <f t="shared" si="25"/>
        <v>0.42846212700841624</v>
      </c>
      <c r="J58" s="263"/>
      <c r="K58" s="261">
        <f t="shared" ref="K58:K59" si="37">$K$1</f>
        <v>2614</v>
      </c>
      <c r="L58" s="264">
        <f t="shared" si="34"/>
        <v>0</v>
      </c>
      <c r="M58" s="265">
        <f>L58-I58</f>
        <v>-0.42846212700841624</v>
      </c>
      <c r="N58" s="266">
        <v>1120</v>
      </c>
      <c r="O58" s="267">
        <f t="shared" ref="O58:O59" si="38">$O$1</f>
        <v>2614</v>
      </c>
      <c r="P58" s="268">
        <f t="shared" si="36"/>
        <v>0.42846212700841624</v>
      </c>
      <c r="Q58" s="269">
        <v>1120</v>
      </c>
      <c r="R58" s="270">
        <f>$R$1</f>
        <v>2614</v>
      </c>
      <c r="S58" s="271">
        <f>Q58/R58</f>
        <v>0.42846212700841624</v>
      </c>
    </row>
    <row r="59" spans="1:19" ht="30">
      <c r="A59" s="791">
        <v>12</v>
      </c>
      <c r="B59" s="792" t="s">
        <v>8</v>
      </c>
      <c r="C59" s="776">
        <v>1</v>
      </c>
      <c r="D59" s="777" t="s">
        <v>42</v>
      </c>
      <c r="E59" s="272" t="s">
        <v>59</v>
      </c>
      <c r="F59" s="272" t="s">
        <v>58</v>
      </c>
      <c r="G59" s="273">
        <v>34000</v>
      </c>
      <c r="H59" s="274">
        <f>$H$1</f>
        <v>2614</v>
      </c>
      <c r="I59" s="275">
        <f t="shared" si="25"/>
        <v>13.006885998469778</v>
      </c>
      <c r="J59" s="276"/>
      <c r="K59" s="274">
        <f t="shared" si="37"/>
        <v>2614</v>
      </c>
      <c r="L59" s="277">
        <f>J59/K59</f>
        <v>0</v>
      </c>
      <c r="M59" s="278">
        <f t="shared" ref="M59:M72" si="39">L59-I59</f>
        <v>-13.006885998469778</v>
      </c>
      <c r="N59" s="279">
        <v>31000</v>
      </c>
      <c r="O59" s="280">
        <f t="shared" si="38"/>
        <v>2614</v>
      </c>
      <c r="P59" s="281">
        <f t="shared" si="36"/>
        <v>11.859219586840092</v>
      </c>
      <c r="Q59" s="282">
        <v>31000</v>
      </c>
      <c r="R59" s="283">
        <f>$R$1</f>
        <v>2614</v>
      </c>
      <c r="S59" s="284">
        <f t="shared" si="29"/>
        <v>11.859219586840092</v>
      </c>
    </row>
    <row r="60" spans="1:19" ht="45">
      <c r="A60" s="786"/>
      <c r="B60" s="789"/>
      <c r="C60" s="768"/>
      <c r="D60" s="770"/>
      <c r="E60" s="100" t="s">
        <v>78</v>
      </c>
      <c r="F60" s="100" t="s">
        <v>339</v>
      </c>
      <c r="G60" s="285">
        <v>10000</v>
      </c>
      <c r="H60" s="408">
        <v>5</v>
      </c>
      <c r="I60" s="103">
        <f t="shared" si="25"/>
        <v>2000</v>
      </c>
      <c r="J60" s="286"/>
      <c r="K60" s="160"/>
      <c r="L60" s="105" t="e">
        <f t="shared" ref="L60:L73" si="40">J60/K60</f>
        <v>#DIV/0!</v>
      </c>
      <c r="M60" s="106" t="e">
        <f t="shared" si="39"/>
        <v>#DIV/0!</v>
      </c>
      <c r="N60" s="188">
        <v>10000</v>
      </c>
      <c r="O60" s="108">
        <f>H60</f>
        <v>5</v>
      </c>
      <c r="P60" s="109">
        <f t="shared" si="36"/>
        <v>2000</v>
      </c>
      <c r="Q60" s="130">
        <v>10000</v>
      </c>
      <c r="R60" s="111">
        <f>O60</f>
        <v>5</v>
      </c>
      <c r="S60" s="112">
        <f t="shared" si="29"/>
        <v>2000</v>
      </c>
    </row>
    <row r="61" spans="1:19" ht="30">
      <c r="A61" s="786"/>
      <c r="B61" s="789"/>
      <c r="C61" s="768"/>
      <c r="D61" s="770"/>
      <c r="E61" s="222" t="s">
        <v>330</v>
      </c>
      <c r="F61" s="222" t="s">
        <v>331</v>
      </c>
      <c r="G61" s="287"/>
      <c r="H61" s="224"/>
      <c r="I61" s="225" t="e">
        <f t="shared" si="25"/>
        <v>#DIV/0!</v>
      </c>
      <c r="J61" s="288"/>
      <c r="K61" s="289"/>
      <c r="L61" s="290" t="e">
        <f t="shared" si="40"/>
        <v>#DIV/0!</v>
      </c>
      <c r="M61" s="228" t="e">
        <f t="shared" si="39"/>
        <v>#DIV/0!</v>
      </c>
      <c r="N61" s="288"/>
      <c r="O61" s="230"/>
      <c r="P61" s="231" t="e">
        <f t="shared" si="36"/>
        <v>#DIV/0!</v>
      </c>
      <c r="Q61" s="287"/>
      <c r="R61" s="230"/>
      <c r="S61" s="252" t="e">
        <f t="shared" si="29"/>
        <v>#DIV/0!</v>
      </c>
    </row>
    <row r="62" spans="1:19" ht="32.25" customHeight="1">
      <c r="A62" s="786"/>
      <c r="B62" s="789"/>
      <c r="C62" s="775">
        <v>2</v>
      </c>
      <c r="D62" s="799" t="s">
        <v>43</v>
      </c>
      <c r="E62" s="222" t="s">
        <v>59</v>
      </c>
      <c r="F62" s="222" t="s">
        <v>58</v>
      </c>
      <c r="G62" s="287"/>
      <c r="H62" s="224">
        <f>$H$1</f>
        <v>2614</v>
      </c>
      <c r="I62" s="225">
        <f t="shared" si="25"/>
        <v>0</v>
      </c>
      <c r="J62" s="288"/>
      <c r="K62" s="224">
        <f t="shared" ref="K62" si="41">$K$1</f>
        <v>2614</v>
      </c>
      <c r="L62" s="290">
        <f t="shared" si="40"/>
        <v>0</v>
      </c>
      <c r="M62" s="228">
        <f t="shared" si="39"/>
        <v>0</v>
      </c>
      <c r="N62" s="288"/>
      <c r="O62" s="230">
        <f t="shared" ref="O62" si="42">$O$1</f>
        <v>2614</v>
      </c>
      <c r="P62" s="231">
        <f t="shared" si="36"/>
        <v>0</v>
      </c>
      <c r="Q62" s="287"/>
      <c r="R62" s="230">
        <f>$R$1</f>
        <v>2614</v>
      </c>
      <c r="S62" s="252">
        <f t="shared" si="29"/>
        <v>0</v>
      </c>
    </row>
    <row r="63" spans="1:19" ht="48" customHeight="1">
      <c r="A63" s="786"/>
      <c r="B63" s="789"/>
      <c r="C63" s="775"/>
      <c r="D63" s="799"/>
      <c r="E63" s="222" t="s">
        <v>93</v>
      </c>
      <c r="F63" s="222" t="s">
        <v>95</v>
      </c>
      <c r="G63" s="287"/>
      <c r="H63" s="224">
        <v>0</v>
      </c>
      <c r="I63" s="225" t="e">
        <f t="shared" si="25"/>
        <v>#DIV/0!</v>
      </c>
      <c r="J63" s="288"/>
      <c r="K63" s="289"/>
      <c r="L63" s="290" t="e">
        <f t="shared" si="40"/>
        <v>#DIV/0!</v>
      </c>
      <c r="M63" s="228" t="e">
        <f t="shared" si="39"/>
        <v>#DIV/0!</v>
      </c>
      <c r="N63" s="288"/>
      <c r="O63" s="230"/>
      <c r="P63" s="231" t="e">
        <f t="shared" si="36"/>
        <v>#DIV/0!</v>
      </c>
      <c r="Q63" s="287"/>
      <c r="R63" s="230"/>
      <c r="S63" s="252" t="e">
        <f t="shared" si="29"/>
        <v>#DIV/0!</v>
      </c>
    </row>
    <row r="64" spans="1:19" ht="33.75" customHeight="1">
      <c r="A64" s="786"/>
      <c r="B64" s="789"/>
      <c r="C64" s="768">
        <v>3</v>
      </c>
      <c r="D64" s="778" t="s">
        <v>44</v>
      </c>
      <c r="E64" s="100" t="s">
        <v>59</v>
      </c>
      <c r="F64" s="100" t="s">
        <v>58</v>
      </c>
      <c r="G64" s="113">
        <v>2000</v>
      </c>
      <c r="H64" s="102">
        <f>$H$1</f>
        <v>2614</v>
      </c>
      <c r="I64" s="103">
        <f t="shared" si="25"/>
        <v>0.7651109410864575</v>
      </c>
      <c r="J64" s="115"/>
      <c r="K64" s="102">
        <f t="shared" ref="K64" si="43">$K$1</f>
        <v>2614</v>
      </c>
      <c r="L64" s="105">
        <f t="shared" si="40"/>
        <v>0</v>
      </c>
      <c r="M64" s="106">
        <f t="shared" si="39"/>
        <v>-0.7651109410864575</v>
      </c>
      <c r="N64" s="187">
        <v>2000</v>
      </c>
      <c r="O64" s="108">
        <f t="shared" ref="O64" si="44">$O$1</f>
        <v>2614</v>
      </c>
      <c r="P64" s="109">
        <f t="shared" si="36"/>
        <v>0.7651109410864575</v>
      </c>
      <c r="Q64" s="110">
        <v>2000</v>
      </c>
      <c r="R64" s="111">
        <f>$R$1</f>
        <v>2614</v>
      </c>
      <c r="S64" s="112">
        <f t="shared" si="29"/>
        <v>0.7651109410864575</v>
      </c>
    </row>
    <row r="65" spans="1:19" ht="29.25" customHeight="1">
      <c r="A65" s="786"/>
      <c r="B65" s="789"/>
      <c r="C65" s="768"/>
      <c r="D65" s="778"/>
      <c r="E65" s="222" t="s">
        <v>94</v>
      </c>
      <c r="F65" s="222" t="s">
        <v>96</v>
      </c>
      <c r="G65" s="287"/>
      <c r="H65" s="224"/>
      <c r="I65" s="225" t="e">
        <f t="shared" si="25"/>
        <v>#DIV/0!</v>
      </c>
      <c r="J65" s="288"/>
      <c r="K65" s="289"/>
      <c r="L65" s="290" t="e">
        <f t="shared" si="40"/>
        <v>#DIV/0!</v>
      </c>
      <c r="M65" s="228" t="e">
        <f t="shared" si="39"/>
        <v>#DIV/0!</v>
      </c>
      <c r="N65" s="250"/>
      <c r="O65" s="230"/>
      <c r="P65" s="231" t="e">
        <f t="shared" si="36"/>
        <v>#DIV/0!</v>
      </c>
      <c r="Q65" s="287"/>
      <c r="R65" s="230"/>
      <c r="S65" s="252" t="e">
        <f>Q65/R65</f>
        <v>#DIV/0!</v>
      </c>
    </row>
    <row r="66" spans="1:19" ht="27" customHeight="1">
      <c r="A66" s="786"/>
      <c r="B66" s="789"/>
      <c r="C66" s="775">
        <v>4</v>
      </c>
      <c r="D66" s="800" t="s">
        <v>45</v>
      </c>
      <c r="E66" s="222" t="s">
        <v>59</v>
      </c>
      <c r="F66" s="222" t="s">
        <v>58</v>
      </c>
      <c r="G66" s="251"/>
      <c r="H66" s="224">
        <f>$H$1</f>
        <v>2614</v>
      </c>
      <c r="I66" s="225">
        <f t="shared" si="25"/>
        <v>0</v>
      </c>
      <c r="J66" s="250"/>
      <c r="K66" s="224">
        <f t="shared" ref="K66" si="45">$K$1</f>
        <v>2614</v>
      </c>
      <c r="L66" s="290">
        <f t="shared" si="40"/>
        <v>0</v>
      </c>
      <c r="M66" s="228">
        <f t="shared" si="39"/>
        <v>0</v>
      </c>
      <c r="N66" s="250"/>
      <c r="O66" s="230">
        <f t="shared" ref="O66" si="46">$O$1</f>
        <v>2614</v>
      </c>
      <c r="P66" s="231">
        <f t="shared" si="36"/>
        <v>0</v>
      </c>
      <c r="Q66" s="251"/>
      <c r="R66" s="230">
        <f>$R$1</f>
        <v>2614</v>
      </c>
      <c r="S66" s="252">
        <f t="shared" si="29"/>
        <v>0</v>
      </c>
    </row>
    <row r="67" spans="1:19" ht="30">
      <c r="A67" s="786"/>
      <c r="B67" s="789"/>
      <c r="C67" s="775"/>
      <c r="D67" s="800"/>
      <c r="E67" s="222" t="s">
        <v>78</v>
      </c>
      <c r="F67" s="222" t="s">
        <v>97</v>
      </c>
      <c r="G67" s="287"/>
      <c r="H67" s="224"/>
      <c r="I67" s="225" t="e">
        <f t="shared" si="25"/>
        <v>#DIV/0!</v>
      </c>
      <c r="J67" s="288"/>
      <c r="K67" s="289"/>
      <c r="L67" s="290" t="e">
        <f t="shared" si="40"/>
        <v>#DIV/0!</v>
      </c>
      <c r="M67" s="228" t="e">
        <f t="shared" si="39"/>
        <v>#DIV/0!</v>
      </c>
      <c r="N67" s="250"/>
      <c r="O67" s="230"/>
      <c r="P67" s="231" t="e">
        <f t="shared" si="36"/>
        <v>#DIV/0!</v>
      </c>
      <c r="Q67" s="251"/>
      <c r="R67" s="230"/>
      <c r="S67" s="252" t="e">
        <f t="shared" si="29"/>
        <v>#DIV/0!</v>
      </c>
    </row>
    <row r="68" spans="1:19" ht="27" customHeight="1">
      <c r="A68" s="786"/>
      <c r="B68" s="789"/>
      <c r="C68" s="775">
        <v>5</v>
      </c>
      <c r="D68" s="774" t="s">
        <v>312</v>
      </c>
      <c r="E68" s="222" t="s">
        <v>59</v>
      </c>
      <c r="F68" s="222" t="s">
        <v>58</v>
      </c>
      <c r="G68" s="251"/>
      <c r="H68" s="224">
        <f>$H$1</f>
        <v>2614</v>
      </c>
      <c r="I68" s="225">
        <f t="shared" si="25"/>
        <v>0</v>
      </c>
      <c r="J68" s="250"/>
      <c r="K68" s="224">
        <f t="shared" ref="K68" si="47">$K$1</f>
        <v>2614</v>
      </c>
      <c r="L68" s="290">
        <f t="shared" si="40"/>
        <v>0</v>
      </c>
      <c r="M68" s="228">
        <f t="shared" si="39"/>
        <v>0</v>
      </c>
      <c r="N68" s="250"/>
      <c r="O68" s="230">
        <f t="shared" ref="O68" si="48">$O$1</f>
        <v>2614</v>
      </c>
      <c r="P68" s="231">
        <f t="shared" si="36"/>
        <v>0</v>
      </c>
      <c r="Q68" s="251"/>
      <c r="R68" s="230">
        <f>$R$1</f>
        <v>2614</v>
      </c>
      <c r="S68" s="252">
        <f t="shared" si="29"/>
        <v>0</v>
      </c>
    </row>
    <row r="69" spans="1:19" ht="30">
      <c r="A69" s="786"/>
      <c r="B69" s="789"/>
      <c r="C69" s="775"/>
      <c r="D69" s="774"/>
      <c r="E69" s="222" t="s">
        <v>106</v>
      </c>
      <c r="F69" s="222" t="s">
        <v>107</v>
      </c>
      <c r="G69" s="251"/>
      <c r="H69" s="224"/>
      <c r="I69" s="225" t="e">
        <f t="shared" si="25"/>
        <v>#DIV/0!</v>
      </c>
      <c r="J69" s="250"/>
      <c r="K69" s="291"/>
      <c r="L69" s="290" t="e">
        <f t="shared" si="40"/>
        <v>#DIV/0!</v>
      </c>
      <c r="M69" s="228" t="e">
        <f t="shared" si="39"/>
        <v>#DIV/0!</v>
      </c>
      <c r="N69" s="288"/>
      <c r="O69" s="230"/>
      <c r="P69" s="231" t="e">
        <f t="shared" si="36"/>
        <v>#DIV/0!</v>
      </c>
      <c r="Q69" s="251"/>
      <c r="R69" s="230"/>
      <c r="S69" s="252" t="e">
        <f t="shared" si="29"/>
        <v>#DIV/0!</v>
      </c>
    </row>
    <row r="70" spans="1:19" ht="28.5" customHeight="1">
      <c r="A70" s="786"/>
      <c r="B70" s="789"/>
      <c r="C70" s="98">
        <v>7</v>
      </c>
      <c r="D70" s="100" t="s">
        <v>47</v>
      </c>
      <c r="E70" s="100" t="s">
        <v>59</v>
      </c>
      <c r="F70" s="100" t="s">
        <v>58</v>
      </c>
      <c r="G70" s="113">
        <v>148200</v>
      </c>
      <c r="H70" s="102">
        <f>$H$1</f>
        <v>2614</v>
      </c>
      <c r="I70" s="103">
        <f t="shared" si="25"/>
        <v>56.694720734506504</v>
      </c>
      <c r="J70" s="115"/>
      <c r="K70" s="102">
        <f t="shared" ref="K70:K72" si="49">$K$1</f>
        <v>2614</v>
      </c>
      <c r="L70" s="105">
        <f t="shared" si="40"/>
        <v>0</v>
      </c>
      <c r="M70" s="106">
        <f t="shared" si="39"/>
        <v>-56.694720734506504</v>
      </c>
      <c r="N70" s="187">
        <v>148200</v>
      </c>
      <c r="O70" s="108">
        <f t="shared" ref="O70:O72" si="50">$O$1</f>
        <v>2614</v>
      </c>
      <c r="P70" s="109">
        <f t="shared" si="36"/>
        <v>56.694720734506504</v>
      </c>
      <c r="Q70" s="110">
        <v>148200</v>
      </c>
      <c r="R70" s="111">
        <f>$R$1</f>
        <v>2614</v>
      </c>
      <c r="S70" s="112">
        <f t="shared" si="29"/>
        <v>56.694720734506504</v>
      </c>
    </row>
    <row r="71" spans="1:19" ht="28.5" customHeight="1">
      <c r="A71" s="786"/>
      <c r="B71" s="789"/>
      <c r="C71" s="248">
        <v>8</v>
      </c>
      <c r="D71" s="222" t="s">
        <v>48</v>
      </c>
      <c r="E71" s="222" t="s">
        <v>59</v>
      </c>
      <c r="F71" s="222" t="s">
        <v>58</v>
      </c>
      <c r="G71" s="251"/>
      <c r="H71" s="224">
        <f>$H$1</f>
        <v>2614</v>
      </c>
      <c r="I71" s="225">
        <f t="shared" si="25"/>
        <v>0</v>
      </c>
      <c r="J71" s="250"/>
      <c r="K71" s="224">
        <f t="shared" si="49"/>
        <v>2614</v>
      </c>
      <c r="L71" s="290">
        <f t="shared" si="40"/>
        <v>0</v>
      </c>
      <c r="M71" s="228">
        <f t="shared" si="39"/>
        <v>0</v>
      </c>
      <c r="N71" s="250"/>
      <c r="O71" s="230">
        <f t="shared" si="50"/>
        <v>2614</v>
      </c>
      <c r="P71" s="231">
        <f t="shared" si="36"/>
        <v>0</v>
      </c>
      <c r="Q71" s="251"/>
      <c r="R71" s="230">
        <f>$R$1</f>
        <v>2614</v>
      </c>
      <c r="S71" s="252">
        <f t="shared" si="29"/>
        <v>0</v>
      </c>
    </row>
    <row r="72" spans="1:19" ht="34.5" customHeight="1">
      <c r="A72" s="786"/>
      <c r="B72" s="789"/>
      <c r="C72" s="768">
        <v>9</v>
      </c>
      <c r="D72" s="770" t="s">
        <v>49</v>
      </c>
      <c r="E72" s="100" t="s">
        <v>59</v>
      </c>
      <c r="F72" s="100" t="s">
        <v>58</v>
      </c>
      <c r="G72" s="113">
        <v>18250</v>
      </c>
      <c r="H72" s="102">
        <f>$H$1</f>
        <v>2614</v>
      </c>
      <c r="I72" s="103">
        <f t="shared" si="25"/>
        <v>6.9816373374139253</v>
      </c>
      <c r="J72" s="115"/>
      <c r="K72" s="102">
        <f t="shared" si="49"/>
        <v>2614</v>
      </c>
      <c r="L72" s="105">
        <f t="shared" si="40"/>
        <v>0</v>
      </c>
      <c r="M72" s="106">
        <f t="shared" si="39"/>
        <v>-6.9816373374139253</v>
      </c>
      <c r="N72" s="187">
        <v>18250</v>
      </c>
      <c r="O72" s="108">
        <f t="shared" si="50"/>
        <v>2614</v>
      </c>
      <c r="P72" s="109">
        <f t="shared" si="36"/>
        <v>6.9816373374139253</v>
      </c>
      <c r="Q72" s="110">
        <v>18250</v>
      </c>
      <c r="R72" s="111">
        <f>$R$1</f>
        <v>2614</v>
      </c>
      <c r="S72" s="112">
        <f t="shared" si="29"/>
        <v>6.9816373374139253</v>
      </c>
    </row>
    <row r="73" spans="1:19" ht="45.75" thickBot="1">
      <c r="A73" s="787"/>
      <c r="B73" s="790"/>
      <c r="C73" s="769"/>
      <c r="D73" s="771"/>
      <c r="E73" s="135" t="s">
        <v>98</v>
      </c>
      <c r="F73" s="135" t="s">
        <v>99</v>
      </c>
      <c r="G73" s="292">
        <v>27000</v>
      </c>
      <c r="H73" s="293">
        <f>G72</f>
        <v>18250</v>
      </c>
      <c r="I73" s="294">
        <f t="shared" si="25"/>
        <v>1.4794520547945205</v>
      </c>
      <c r="J73" s="295"/>
      <c r="K73" s="293"/>
      <c r="L73" s="296" t="e">
        <f t="shared" si="40"/>
        <v>#DIV/0!</v>
      </c>
      <c r="M73" s="297" t="e">
        <f>L73-I73</f>
        <v>#DIV/0!</v>
      </c>
      <c r="N73" s="190">
        <v>27000</v>
      </c>
      <c r="O73" s="144">
        <v>19550</v>
      </c>
      <c r="P73" s="298">
        <f t="shared" si="36"/>
        <v>1.381074168797954</v>
      </c>
      <c r="Q73" s="145">
        <v>27000</v>
      </c>
      <c r="R73" s="389">
        <f>Q72</f>
        <v>18250</v>
      </c>
      <c r="S73" s="299">
        <f>Q73/R73</f>
        <v>1.4794520547945205</v>
      </c>
    </row>
    <row r="74" spans="1:19" ht="15.75" thickBot="1">
      <c r="A74" s="148"/>
      <c r="B74" s="148"/>
      <c r="C74" s="149"/>
      <c r="D74" s="148"/>
      <c r="E74" s="191"/>
      <c r="F74" s="150"/>
      <c r="G74" s="300"/>
      <c r="H74" s="301"/>
      <c r="I74" s="302"/>
      <c r="J74" s="302"/>
      <c r="K74" s="302"/>
      <c r="L74" s="301"/>
      <c r="M74" s="302"/>
      <c r="N74" s="300"/>
      <c r="O74" s="303"/>
      <c r="P74" s="304"/>
      <c r="Q74" s="305"/>
      <c r="R74" s="303"/>
      <c r="S74" s="304"/>
    </row>
    <row r="75" spans="1:19" ht="39" customHeight="1" thickBot="1">
      <c r="A75" s="306">
        <v>13</v>
      </c>
      <c r="B75" s="307" t="s">
        <v>299</v>
      </c>
      <c r="C75" s="308">
        <v>7</v>
      </c>
      <c r="D75" s="309" t="s">
        <v>300</v>
      </c>
      <c r="E75" s="309" t="s">
        <v>59</v>
      </c>
      <c r="F75" s="309" t="s">
        <v>58</v>
      </c>
      <c r="G75" s="310">
        <v>0</v>
      </c>
      <c r="H75" s="311">
        <f>$H$1</f>
        <v>2614</v>
      </c>
      <c r="I75" s="312">
        <f>G75/H75</f>
        <v>0</v>
      </c>
      <c r="J75" s="313"/>
      <c r="K75" s="311">
        <f t="shared" ref="K75" si="51">$K$1</f>
        <v>2614</v>
      </c>
      <c r="L75" s="314">
        <f>J75/K75</f>
        <v>0</v>
      </c>
      <c r="M75" s="315">
        <f>L75-I75</f>
        <v>0</v>
      </c>
      <c r="N75" s="316"/>
      <c r="O75" s="317">
        <f t="shared" ref="O75" si="52">$O$1</f>
        <v>2614</v>
      </c>
      <c r="P75" s="318">
        <f>N75/O75</f>
        <v>0</v>
      </c>
      <c r="Q75" s="310"/>
      <c r="R75" s="317">
        <f>$R$1</f>
        <v>2614</v>
      </c>
      <c r="S75" s="319">
        <f>Q75/R75</f>
        <v>0</v>
      </c>
    </row>
    <row r="76" spans="1:19" s="148" customFormat="1" ht="15.75" thickBot="1">
      <c r="C76" s="149"/>
      <c r="E76" s="191"/>
      <c r="F76" s="150"/>
      <c r="G76" s="151"/>
      <c r="H76" s="152"/>
      <c r="I76" s="153"/>
      <c r="J76" s="153"/>
      <c r="K76" s="153"/>
      <c r="L76" s="152"/>
      <c r="M76" s="153"/>
      <c r="N76" s="151"/>
      <c r="P76" s="183"/>
      <c r="Q76" s="182"/>
      <c r="S76" s="183"/>
    </row>
    <row r="77" spans="1:19" ht="32.25" customHeight="1">
      <c r="A77" s="785">
        <v>14</v>
      </c>
      <c r="B77" s="788" t="s">
        <v>9</v>
      </c>
      <c r="C77" s="83">
        <v>2</v>
      </c>
      <c r="D77" s="84" t="s">
        <v>50</v>
      </c>
      <c r="E77" s="85" t="s">
        <v>59</v>
      </c>
      <c r="F77" s="85" t="s">
        <v>58</v>
      </c>
      <c r="G77" s="320">
        <v>0</v>
      </c>
      <c r="H77" s="87">
        <f>$H$1</f>
        <v>2614</v>
      </c>
      <c r="I77" s="88">
        <f t="shared" si="25"/>
        <v>0</v>
      </c>
      <c r="J77" s="321"/>
      <c r="K77" s="87">
        <f t="shared" ref="K77:K78" si="53">$K$1</f>
        <v>2614</v>
      </c>
      <c r="L77" s="322">
        <f t="shared" ref="L77:L78" si="54">J77/K77</f>
        <v>0</v>
      </c>
      <c r="M77" s="91">
        <f t="shared" ref="M77:M91" si="55">L77-I77</f>
        <v>0</v>
      </c>
      <c r="N77" s="92">
        <v>0</v>
      </c>
      <c r="O77" s="93">
        <f t="shared" ref="O77:O78" si="56">$O$1</f>
        <v>2614</v>
      </c>
      <c r="P77" s="94">
        <f t="shared" ref="P77:P78" si="57">N77/O77</f>
        <v>0</v>
      </c>
      <c r="Q77" s="95">
        <v>0</v>
      </c>
      <c r="R77" s="96">
        <f>$R$1</f>
        <v>2614</v>
      </c>
      <c r="S77" s="97">
        <f t="shared" si="29"/>
        <v>0</v>
      </c>
    </row>
    <row r="78" spans="1:19" ht="30">
      <c r="A78" s="786"/>
      <c r="B78" s="789"/>
      <c r="C78" s="768">
        <v>4</v>
      </c>
      <c r="D78" s="772" t="s">
        <v>51</v>
      </c>
      <c r="E78" s="100" t="s">
        <v>59</v>
      </c>
      <c r="F78" s="100" t="s">
        <v>58</v>
      </c>
      <c r="G78" s="113">
        <v>2940</v>
      </c>
      <c r="H78" s="102">
        <f>$H$1</f>
        <v>2614</v>
      </c>
      <c r="I78" s="103">
        <f t="shared" si="25"/>
        <v>1.1247130833970926</v>
      </c>
      <c r="J78" s="115"/>
      <c r="K78" s="102">
        <f t="shared" si="53"/>
        <v>2614</v>
      </c>
      <c r="L78" s="123">
        <f t="shared" si="54"/>
        <v>0</v>
      </c>
      <c r="M78" s="106">
        <f t="shared" si="55"/>
        <v>-1.1247130833970926</v>
      </c>
      <c r="N78" s="107">
        <v>2940</v>
      </c>
      <c r="O78" s="108">
        <f t="shared" si="56"/>
        <v>2614</v>
      </c>
      <c r="P78" s="109">
        <f t="shared" si="57"/>
        <v>1.1247130833970926</v>
      </c>
      <c r="Q78" s="130">
        <v>2940</v>
      </c>
      <c r="R78" s="111">
        <f>$R$1</f>
        <v>2614</v>
      </c>
      <c r="S78" s="112">
        <f t="shared" si="29"/>
        <v>1.1247130833970926</v>
      </c>
    </row>
    <row r="79" spans="1:19" ht="30.75" thickBot="1">
      <c r="A79" s="787"/>
      <c r="B79" s="790"/>
      <c r="C79" s="769"/>
      <c r="D79" s="773"/>
      <c r="E79" s="169" t="s">
        <v>100</v>
      </c>
      <c r="F79" s="169" t="s">
        <v>101</v>
      </c>
      <c r="G79" s="323"/>
      <c r="H79" s="324"/>
      <c r="I79" s="325"/>
      <c r="J79" s="326"/>
      <c r="K79" s="324"/>
      <c r="L79" s="324"/>
      <c r="M79" s="238"/>
      <c r="N79" s="327"/>
      <c r="O79" s="179"/>
      <c r="P79" s="240">
        <v>344</v>
      </c>
      <c r="Q79" s="178"/>
      <c r="R79" s="179"/>
      <c r="S79" s="180"/>
    </row>
    <row r="80" spans="1:19" s="148" customFormat="1" ht="15.75" thickBot="1">
      <c r="C80" s="149"/>
      <c r="E80" s="191"/>
      <c r="F80" s="150"/>
      <c r="G80" s="151"/>
      <c r="H80" s="152"/>
      <c r="I80" s="153"/>
      <c r="J80" s="153"/>
      <c r="K80" s="153"/>
      <c r="L80" s="152"/>
      <c r="M80" s="153"/>
      <c r="N80" s="151"/>
      <c r="P80" s="183"/>
      <c r="Q80" s="182"/>
      <c r="S80" s="183"/>
    </row>
    <row r="81" spans="1:19" ht="33.75" customHeight="1">
      <c r="A81" s="785">
        <v>15</v>
      </c>
      <c r="B81" s="788" t="s">
        <v>10</v>
      </c>
      <c r="C81" s="248">
        <v>1</v>
      </c>
      <c r="D81" s="222" t="s">
        <v>52</v>
      </c>
      <c r="E81" s="222" t="s">
        <v>59</v>
      </c>
      <c r="F81" s="222" t="s">
        <v>58</v>
      </c>
      <c r="G81" s="251">
        <v>0</v>
      </c>
      <c r="H81" s="224">
        <f>$H$1</f>
        <v>2614</v>
      </c>
      <c r="I81" s="225">
        <f t="shared" si="25"/>
        <v>0</v>
      </c>
      <c r="J81" s="250"/>
      <c r="K81" s="224">
        <f t="shared" ref="K81:K82" si="58">$K$1</f>
        <v>2614</v>
      </c>
      <c r="L81" s="291">
        <f t="shared" ref="L81" si="59">J81/K81</f>
        <v>0</v>
      </c>
      <c r="M81" s="228">
        <f t="shared" si="55"/>
        <v>0</v>
      </c>
      <c r="N81" s="226">
        <v>0</v>
      </c>
      <c r="O81" s="230">
        <f t="shared" ref="O81:O91" si="60">$O$1</f>
        <v>2614</v>
      </c>
      <c r="P81" s="231">
        <f t="shared" ref="P81" si="61">N81/O81</f>
        <v>0</v>
      </c>
      <c r="Q81" s="251">
        <v>0</v>
      </c>
      <c r="R81" s="230">
        <f>$R$1</f>
        <v>2614</v>
      </c>
      <c r="S81" s="252">
        <f t="shared" si="29"/>
        <v>0</v>
      </c>
    </row>
    <row r="82" spans="1:19" ht="37.5" customHeight="1" thickBot="1">
      <c r="A82" s="787"/>
      <c r="B82" s="790"/>
      <c r="C82" s="328">
        <v>3</v>
      </c>
      <c r="D82" s="329" t="s">
        <v>301</v>
      </c>
      <c r="E82" s="329" t="s">
        <v>59</v>
      </c>
      <c r="F82" s="329" t="s">
        <v>58</v>
      </c>
      <c r="G82" s="330"/>
      <c r="H82" s="331">
        <f>$H$1</f>
        <v>2614</v>
      </c>
      <c r="I82" s="332">
        <f>G82/H82</f>
        <v>0</v>
      </c>
      <c r="J82" s="333"/>
      <c r="K82" s="331">
        <f t="shared" si="58"/>
        <v>2614</v>
      </c>
      <c r="L82" s="334">
        <f>J82/K82</f>
        <v>0</v>
      </c>
      <c r="M82" s="335">
        <f t="shared" si="55"/>
        <v>0</v>
      </c>
      <c r="N82" s="336"/>
      <c r="O82" s="337">
        <f t="shared" si="60"/>
        <v>2614</v>
      </c>
      <c r="P82" s="338">
        <f>N82/O82</f>
        <v>0</v>
      </c>
      <c r="Q82" s="330"/>
      <c r="R82" s="337">
        <f>$R$1</f>
        <v>2614</v>
      </c>
      <c r="S82" s="339">
        <f>Q82/R82</f>
        <v>0</v>
      </c>
    </row>
    <row r="83" spans="1:19" s="148" customFormat="1" ht="15.75" thickBot="1">
      <c r="C83" s="149"/>
      <c r="D83" s="340"/>
      <c r="E83" s="150"/>
      <c r="F83" s="150"/>
      <c r="G83" s="151"/>
      <c r="H83" s="152"/>
      <c r="I83" s="153"/>
      <c r="J83" s="151"/>
      <c r="K83" s="152"/>
      <c r="L83" s="153"/>
      <c r="M83" s="153"/>
      <c r="N83" s="151"/>
      <c r="P83" s="183"/>
      <c r="Q83" s="182"/>
      <c r="S83" s="183"/>
    </row>
    <row r="84" spans="1:19" ht="63.75" customHeight="1" thickBot="1">
      <c r="A84" s="341">
        <v>16</v>
      </c>
      <c r="B84" s="307" t="s">
        <v>11</v>
      </c>
      <c r="C84" s="308">
        <v>1</v>
      </c>
      <c r="D84" s="309" t="s">
        <v>53</v>
      </c>
      <c r="E84" s="309" t="s">
        <v>59</v>
      </c>
      <c r="F84" s="309" t="s">
        <v>58</v>
      </c>
      <c r="G84" s="342"/>
      <c r="H84" s="311">
        <f>$H$1</f>
        <v>2614</v>
      </c>
      <c r="I84" s="343">
        <f t="shared" si="25"/>
        <v>0</v>
      </c>
      <c r="J84" s="344"/>
      <c r="K84" s="311">
        <f t="shared" ref="K84" si="62">$K$1</f>
        <v>2614</v>
      </c>
      <c r="L84" s="314">
        <f t="shared" ref="L84" si="63">J84/K84</f>
        <v>0</v>
      </c>
      <c r="M84" s="315">
        <f t="shared" si="55"/>
        <v>0</v>
      </c>
      <c r="N84" s="316"/>
      <c r="O84" s="317">
        <f t="shared" si="60"/>
        <v>2614</v>
      </c>
      <c r="P84" s="318">
        <f t="shared" ref="P84" si="64">N84/O84</f>
        <v>0</v>
      </c>
      <c r="Q84" s="342"/>
      <c r="R84" s="317">
        <f>$R$1</f>
        <v>2614</v>
      </c>
      <c r="S84" s="319">
        <f t="shared" si="29"/>
        <v>0</v>
      </c>
    </row>
    <row r="85" spans="1:19" s="148" customFormat="1" ht="15.75" thickBot="1">
      <c r="C85" s="149"/>
      <c r="E85" s="150"/>
      <c r="F85" s="150"/>
      <c r="G85" s="182"/>
      <c r="H85" s="152"/>
      <c r="I85" s="153"/>
      <c r="J85" s="345"/>
      <c r="K85" s="153"/>
      <c r="L85" s="345"/>
      <c r="M85" s="153"/>
      <c r="N85" s="182"/>
      <c r="P85" s="183"/>
      <c r="Q85" s="182"/>
      <c r="S85" s="181"/>
    </row>
    <row r="86" spans="1:19" ht="30.75" thickBot="1">
      <c r="A86" s="306">
        <v>19</v>
      </c>
      <c r="B86" s="307" t="s">
        <v>12</v>
      </c>
      <c r="C86" s="308">
        <v>1</v>
      </c>
      <c r="D86" s="309" t="s">
        <v>54</v>
      </c>
      <c r="E86" s="309" t="s">
        <v>59</v>
      </c>
      <c r="F86" s="309" t="s">
        <v>58</v>
      </c>
      <c r="G86" s="342"/>
      <c r="H86" s="311">
        <f>$H$1</f>
        <v>2614</v>
      </c>
      <c r="I86" s="346">
        <f>G86/H86</f>
        <v>0</v>
      </c>
      <c r="J86" s="347"/>
      <c r="K86" s="311">
        <f t="shared" ref="K86" si="65">$K$1</f>
        <v>2614</v>
      </c>
      <c r="L86" s="314">
        <f>J86/K86</f>
        <v>0</v>
      </c>
      <c r="M86" s="348">
        <f t="shared" si="55"/>
        <v>0</v>
      </c>
      <c r="N86" s="349"/>
      <c r="O86" s="317">
        <f t="shared" si="60"/>
        <v>2614</v>
      </c>
      <c r="P86" s="318">
        <f>N86/O86</f>
        <v>0</v>
      </c>
      <c r="Q86" s="342"/>
      <c r="R86" s="317">
        <f>$R$1</f>
        <v>2614</v>
      </c>
      <c r="S86" s="319">
        <f t="shared" si="29"/>
        <v>0</v>
      </c>
    </row>
    <row r="87" spans="1:19" ht="15.75" thickBot="1">
      <c r="E87" s="350"/>
      <c r="F87" s="350"/>
      <c r="G87" s="351"/>
      <c r="H87" s="352"/>
      <c r="I87" s="353"/>
      <c r="J87" s="351"/>
      <c r="K87" s="353"/>
      <c r="L87" s="351"/>
      <c r="M87" s="352"/>
      <c r="N87" s="354"/>
      <c r="Q87" s="354"/>
    </row>
    <row r="88" spans="1:19" ht="41.25" customHeight="1" thickBot="1">
      <c r="A88" s="341">
        <v>20</v>
      </c>
      <c r="B88" s="307" t="s">
        <v>302</v>
      </c>
      <c r="C88" s="355" t="s">
        <v>309</v>
      </c>
      <c r="D88" s="356" t="s">
        <v>310</v>
      </c>
      <c r="E88" s="356" t="s">
        <v>59</v>
      </c>
      <c r="F88" s="356" t="s">
        <v>58</v>
      </c>
      <c r="G88" s="357">
        <v>35700</v>
      </c>
      <c r="H88" s="358">
        <f>$H$1</f>
        <v>2614</v>
      </c>
      <c r="I88" s="359">
        <f>G88/H88</f>
        <v>13.657230298393268</v>
      </c>
      <c r="J88" s="360"/>
      <c r="K88" s="358">
        <f t="shared" ref="K88" si="66">$K$1</f>
        <v>2614</v>
      </c>
      <c r="L88" s="361">
        <f>J88/K88</f>
        <v>0</v>
      </c>
      <c r="M88" s="362">
        <f t="shared" si="55"/>
        <v>-13.657230298393268</v>
      </c>
      <c r="N88" s="363">
        <v>43008</v>
      </c>
      <c r="O88" s="364">
        <f t="shared" si="60"/>
        <v>2614</v>
      </c>
      <c r="P88" s="365">
        <f>N88/O88</f>
        <v>16.452945677123182</v>
      </c>
      <c r="Q88" s="366">
        <v>43008</v>
      </c>
      <c r="R88" s="367">
        <f>$R$1</f>
        <v>2614</v>
      </c>
      <c r="S88" s="368">
        <f>Q88/R88</f>
        <v>16.452945677123182</v>
      </c>
    </row>
    <row r="89" spans="1:19" ht="15.75" thickBot="1">
      <c r="E89" s="350"/>
      <c r="F89" s="350"/>
      <c r="G89" s="351"/>
      <c r="H89" s="352"/>
      <c r="I89" s="353"/>
      <c r="J89" s="351"/>
      <c r="K89" s="353"/>
      <c r="L89" s="351"/>
      <c r="M89" s="352"/>
      <c r="N89" s="354"/>
      <c r="Q89" s="354"/>
    </row>
    <row r="90" spans="1:19" ht="45">
      <c r="A90" s="801">
        <v>50</v>
      </c>
      <c r="B90" s="803" t="s">
        <v>303</v>
      </c>
      <c r="C90" s="83">
        <v>1</v>
      </c>
      <c r="D90" s="85" t="s">
        <v>304</v>
      </c>
      <c r="E90" s="85" t="s">
        <v>59</v>
      </c>
      <c r="F90" s="85" t="s">
        <v>58</v>
      </c>
      <c r="G90" s="369">
        <v>12540</v>
      </c>
      <c r="H90" s="87">
        <f>$H$1</f>
        <v>2614</v>
      </c>
      <c r="I90" s="370">
        <f>G90/H90</f>
        <v>4.7972456006120892</v>
      </c>
      <c r="J90" s="371"/>
      <c r="K90" s="87">
        <f t="shared" ref="K90:K91" si="67">$K$1</f>
        <v>2614</v>
      </c>
      <c r="L90" s="90">
        <f>J90/K90</f>
        <v>0</v>
      </c>
      <c r="M90" s="91">
        <f t="shared" si="55"/>
        <v>-4.7972456006120892</v>
      </c>
      <c r="N90" s="242">
        <v>11292</v>
      </c>
      <c r="O90" s="93">
        <f t="shared" si="60"/>
        <v>2614</v>
      </c>
      <c r="P90" s="94">
        <f>N90/O90</f>
        <v>4.319816373374139</v>
      </c>
      <c r="Q90" s="372">
        <v>9971</v>
      </c>
      <c r="R90" s="96">
        <f>$R$1</f>
        <v>2614</v>
      </c>
      <c r="S90" s="97">
        <f>Q90/R90</f>
        <v>3.8144605967865339</v>
      </c>
    </row>
    <row r="91" spans="1:19" ht="45.75" thickBot="1">
      <c r="A91" s="802"/>
      <c r="B91" s="804"/>
      <c r="C91" s="258">
        <v>2</v>
      </c>
      <c r="D91" s="259" t="s">
        <v>305</v>
      </c>
      <c r="E91" s="259" t="s">
        <v>59</v>
      </c>
      <c r="F91" s="259" t="s">
        <v>58</v>
      </c>
      <c r="G91" s="373">
        <v>21411</v>
      </c>
      <c r="H91" s="261">
        <f>$H$1</f>
        <v>2614</v>
      </c>
      <c r="I91" s="374">
        <f>G91/H91</f>
        <v>8.1908951798010712</v>
      </c>
      <c r="J91" s="375"/>
      <c r="K91" s="137">
        <f t="shared" si="67"/>
        <v>2614</v>
      </c>
      <c r="L91" s="376">
        <f>J91/K91</f>
        <v>0</v>
      </c>
      <c r="M91" s="265">
        <f t="shared" si="55"/>
        <v>-8.1908951798010712</v>
      </c>
      <c r="N91" s="266">
        <v>22659</v>
      </c>
      <c r="O91" s="143">
        <f t="shared" si="60"/>
        <v>2614</v>
      </c>
      <c r="P91" s="377">
        <f>N91/O91</f>
        <v>8.6683244070390213</v>
      </c>
      <c r="Q91" s="378">
        <v>23980</v>
      </c>
      <c r="R91" s="270">
        <f>$R$1</f>
        <v>2614</v>
      </c>
      <c r="S91" s="271">
        <f>Q91/R91</f>
        <v>9.173680183626626</v>
      </c>
    </row>
    <row r="92" spans="1:19">
      <c r="G92" s="352"/>
      <c r="H92" s="352"/>
      <c r="I92" s="352"/>
      <c r="J92" s="352"/>
      <c r="K92" s="352"/>
      <c r="L92" s="352"/>
      <c r="M92" s="352"/>
    </row>
    <row r="93" spans="1:19">
      <c r="G93" s="379"/>
      <c r="H93" s="352"/>
      <c r="I93" s="352"/>
      <c r="J93" s="352"/>
      <c r="K93" s="352"/>
      <c r="L93" s="352"/>
      <c r="M93" s="352"/>
      <c r="N93" s="379"/>
      <c r="Q93" s="379"/>
    </row>
    <row r="94" spans="1:19">
      <c r="F94" s="380"/>
      <c r="G94" s="379"/>
      <c r="H94" s="379"/>
      <c r="I94" s="379"/>
      <c r="J94" s="379"/>
      <c r="K94" s="379"/>
      <c r="L94" s="379"/>
      <c r="M94" s="379"/>
      <c r="N94" s="379"/>
      <c r="O94" s="381"/>
      <c r="P94" s="381"/>
      <c r="Q94" s="379"/>
      <c r="R94" s="381"/>
      <c r="S94" s="381"/>
    </row>
    <row r="95" spans="1:19">
      <c r="N95" s="383"/>
      <c r="O95" s="383"/>
      <c r="P95" s="383"/>
      <c r="Q95" s="383"/>
    </row>
    <row r="96" spans="1:19">
      <c r="G96" s="384"/>
    </row>
    <row r="97" spans="3:8">
      <c r="C97" s="68"/>
      <c r="G97" s="68"/>
      <c r="H97" s="68"/>
    </row>
    <row r="98" spans="3:8">
      <c r="C98" s="68"/>
      <c r="G98" s="68"/>
      <c r="H98" s="68"/>
    </row>
    <row r="99" spans="3:8">
      <c r="C99" s="68"/>
      <c r="G99" s="68"/>
      <c r="H99" s="68"/>
    </row>
    <row r="100" spans="3:8">
      <c r="C100" s="68"/>
      <c r="G100" s="68"/>
      <c r="H100" s="68"/>
    </row>
    <row r="101" spans="3:8">
      <c r="C101" s="68"/>
      <c r="G101" s="68"/>
      <c r="H101" s="68"/>
    </row>
    <row r="102" spans="3:8">
      <c r="C102" s="68"/>
      <c r="G102" s="68"/>
      <c r="H102" s="68"/>
    </row>
  </sheetData>
  <customSheetViews>
    <customSheetView guid="{5274FD7E-76C2-47C3-8C9C-C2C181076605}" scale="110" showPageBreaks="1" fitToPage="1" view="pageBreakPreview" showRuler="0">
      <selection activeCell="J2" sqref="J2"/>
      <rowBreaks count="5" manualBreakCount="5">
        <brk id="25" max="16" man="1"/>
        <brk id="52" max="16" man="1"/>
        <brk id="69" max="16383" man="1"/>
        <brk id="94" max="16" man="1"/>
        <brk id="95" max="16" man="1"/>
      </rowBreaks>
      <pageMargins left="0.7" right="0.7" top="0.75" bottom="0.75" header="0.3" footer="0.3"/>
      <pageSetup paperSize="8" scale="55" fitToHeight="0" orientation="landscape" r:id="rId1"/>
      <headerFooter alignWithMargins="0"/>
    </customSheetView>
    <customSheetView guid="{0CDFE071-D2BF-4AC9-96FE-3C7CC2EB89D1}" scale="110" showPageBreaks="1" fitToPage="1" view="pageBreakPreview">
      <selection activeCell="H1" sqref="H1"/>
      <rowBreaks count="4" manualBreakCount="4">
        <brk id="25" max="16" man="1"/>
        <brk id="52" max="16" man="1"/>
        <brk id="69" max="16383" man="1"/>
        <brk id="95" max="16" man="1"/>
      </rowBreaks>
      <pageMargins left="0.7" right="0.7" top="0.75" bottom="0.75" header="0.3" footer="0.3"/>
      <pageSetup paperSize="8" scale="55" fitToHeight="0" orientation="landscape" r:id="rId2"/>
    </customSheetView>
    <customSheetView guid="{FD66CCA4-E734-40F6-A42D-704ADC03C8FF}" scale="110" showPageBreaks="1" fitToPage="1" view="pageBreakPreview" showRuler="0" topLeftCell="A100">
      <selection activeCell="D108" sqref="D108"/>
      <rowBreaks count="5" manualBreakCount="5">
        <brk id="25" max="16" man="1"/>
        <brk id="52" max="16" man="1"/>
        <brk id="69" max="16383" man="1"/>
        <brk id="94" max="16" man="1"/>
        <brk id="95" max="16" man="1"/>
      </rowBreaks>
      <pageMargins left="0.7" right="0.7" top="0.75" bottom="0.75" header="0.3" footer="0.3"/>
      <pageSetup paperSize="8" scale="56" fitToHeight="0" orientation="landscape" r:id="rId3"/>
      <headerFooter alignWithMargins="0"/>
    </customSheetView>
  </customSheetViews>
  <mergeCells count="69">
    <mergeCell ref="A77:A79"/>
    <mergeCell ref="B77:B79"/>
    <mergeCell ref="A81:A82"/>
    <mergeCell ref="B81:B82"/>
    <mergeCell ref="A90:A91"/>
    <mergeCell ref="B90:B91"/>
    <mergeCell ref="C62:C63"/>
    <mergeCell ref="D62:D63"/>
    <mergeCell ref="C64:C65"/>
    <mergeCell ref="D64:D65"/>
    <mergeCell ref="C66:C67"/>
    <mergeCell ref="D66:D67"/>
    <mergeCell ref="C8:C9"/>
    <mergeCell ref="D8:D9"/>
    <mergeCell ref="C11:C12"/>
    <mergeCell ref="D11:D12"/>
    <mergeCell ref="A18:A22"/>
    <mergeCell ref="B18:B22"/>
    <mergeCell ref="C18:C20"/>
    <mergeCell ref="D18:D20"/>
    <mergeCell ref="C21:C22"/>
    <mergeCell ref="D21:D22"/>
    <mergeCell ref="D13:D14"/>
    <mergeCell ref="D15:D16"/>
    <mergeCell ref="A2:B2"/>
    <mergeCell ref="A3:A16"/>
    <mergeCell ref="B3:B16"/>
    <mergeCell ref="A24:A31"/>
    <mergeCell ref="B24:B31"/>
    <mergeCell ref="A33:A34"/>
    <mergeCell ref="B33:B34"/>
    <mergeCell ref="A36:A37"/>
    <mergeCell ref="B36:B37"/>
    <mergeCell ref="A39:A43"/>
    <mergeCell ref="B39:B43"/>
    <mergeCell ref="A45:A52"/>
    <mergeCell ref="B45:B52"/>
    <mergeCell ref="A54:A57"/>
    <mergeCell ref="B54:B57"/>
    <mergeCell ref="A59:A73"/>
    <mergeCell ref="B59:B73"/>
    <mergeCell ref="D29:D31"/>
    <mergeCell ref="C13:C14"/>
    <mergeCell ref="C15:C16"/>
    <mergeCell ref="C24:C25"/>
    <mergeCell ref="C26:C27"/>
    <mergeCell ref="C29:C31"/>
    <mergeCell ref="C55:C57"/>
    <mergeCell ref="D55:D57"/>
    <mergeCell ref="C59:C61"/>
    <mergeCell ref="D59:D61"/>
    <mergeCell ref="C6:C7"/>
    <mergeCell ref="D6:D7"/>
    <mergeCell ref="C48:C49"/>
    <mergeCell ref="D48:D49"/>
    <mergeCell ref="D24:D25"/>
    <mergeCell ref="C39:C41"/>
    <mergeCell ref="D39:D41"/>
    <mergeCell ref="C42:C43"/>
    <mergeCell ref="D42:D43"/>
    <mergeCell ref="C46:C47"/>
    <mergeCell ref="D46:D47"/>
    <mergeCell ref="D26:D27"/>
    <mergeCell ref="C72:C73"/>
    <mergeCell ref="D72:D73"/>
    <mergeCell ref="C78:C79"/>
    <mergeCell ref="D78:D79"/>
    <mergeCell ref="D68:D69"/>
    <mergeCell ref="C68:C69"/>
  </mergeCells>
  <phoneticPr fontId="24" type="noConversion"/>
  <pageMargins left="0.7" right="0.7" top="0.75" bottom="0.32552083333333331" header="0.3" footer="0.3"/>
  <pageSetup paperSize="8" scale="60" fitToHeight="0" orientation="landscape" r:id="rId4"/>
  <rowBreaks count="1" manualBreakCount="1">
    <brk id="38" max="16383" man="1"/>
  </rowBreaks>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topLeftCell="A73" zoomScaleNormal="100" workbookViewId="0">
      <selection activeCell="J91" sqref="J91:N91"/>
    </sheetView>
  </sheetViews>
  <sheetFormatPr defaultRowHeight="15"/>
  <cols>
    <col min="1" max="2" width="8.5703125" customWidth="1"/>
    <col min="3" max="12" width="6.5703125" customWidth="1"/>
    <col min="13" max="13" width="10.5703125" customWidth="1"/>
    <col min="14" max="14" width="11.28515625" customWidth="1"/>
  </cols>
  <sheetData>
    <row r="1" spans="1:14" ht="18.75" thickBot="1">
      <c r="A1" s="816" t="s">
        <v>340</v>
      </c>
      <c r="B1" s="816"/>
      <c r="C1" s="816"/>
      <c r="D1" s="816"/>
      <c r="E1" s="816"/>
      <c r="F1" s="816"/>
      <c r="G1" s="816"/>
      <c r="H1" s="816"/>
      <c r="I1" s="816"/>
      <c r="J1" s="816"/>
      <c r="K1" s="816"/>
      <c r="L1" s="816"/>
      <c r="M1" s="816"/>
      <c r="N1" s="816"/>
    </row>
    <row r="2" spans="1:14" ht="15.75" thickBot="1">
      <c r="A2" s="817" t="s">
        <v>341</v>
      </c>
      <c r="B2" s="818"/>
      <c r="C2" s="818"/>
      <c r="D2" s="818"/>
      <c r="E2" s="818" t="s">
        <v>342</v>
      </c>
      <c r="F2" s="818"/>
      <c r="G2" s="818"/>
      <c r="H2" s="818"/>
      <c r="I2" s="818" t="s">
        <v>343</v>
      </c>
      <c r="J2" s="818"/>
      <c r="K2" s="818"/>
      <c r="L2" s="818"/>
      <c r="M2" s="818"/>
      <c r="N2" s="819"/>
    </row>
    <row r="3" spans="1:14">
      <c r="A3" s="946" t="s">
        <v>398</v>
      </c>
      <c r="B3" s="947"/>
      <c r="C3" s="947"/>
      <c r="D3" s="947"/>
      <c r="E3" s="947" t="s">
        <v>399</v>
      </c>
      <c r="F3" s="947"/>
      <c r="G3" s="947"/>
      <c r="H3" s="947"/>
      <c r="I3" s="820" t="s">
        <v>344</v>
      </c>
      <c r="J3" s="821"/>
      <c r="K3" s="821"/>
      <c r="L3" s="821"/>
      <c r="M3" s="821"/>
      <c r="N3" s="822"/>
    </row>
    <row r="4" spans="1:14">
      <c r="A4" s="948"/>
      <c r="B4" s="949"/>
      <c r="C4" s="949"/>
      <c r="D4" s="949"/>
      <c r="E4" s="949"/>
      <c r="F4" s="949"/>
      <c r="G4" s="949"/>
      <c r="H4" s="949"/>
      <c r="I4" s="823"/>
      <c r="J4" s="824"/>
      <c r="K4" s="824"/>
      <c r="L4" s="824"/>
      <c r="M4" s="824"/>
      <c r="N4" s="825"/>
    </row>
    <row r="5" spans="1:14" ht="23.25" customHeight="1">
      <c r="A5" s="805" t="s">
        <v>346</v>
      </c>
      <c r="B5" s="806"/>
      <c r="C5" s="807" t="s">
        <v>345</v>
      </c>
      <c r="D5" s="807"/>
      <c r="E5" s="807"/>
      <c r="F5" s="807"/>
      <c r="G5" s="807"/>
      <c r="H5" s="807"/>
      <c r="I5" s="806" t="s">
        <v>56</v>
      </c>
      <c r="J5" s="806"/>
      <c r="K5" s="808">
        <v>1</v>
      </c>
      <c r="L5" s="808"/>
      <c r="M5" s="808"/>
      <c r="N5" s="809"/>
    </row>
    <row r="6" spans="1:14">
      <c r="A6" s="810" t="s">
        <v>347</v>
      </c>
      <c r="B6" s="811"/>
      <c r="C6" s="812" t="s">
        <v>345</v>
      </c>
      <c r="D6" s="812"/>
      <c r="E6" s="812"/>
      <c r="F6" s="812"/>
      <c r="G6" s="812"/>
      <c r="H6" s="812"/>
      <c r="I6" s="811" t="s">
        <v>55</v>
      </c>
      <c r="J6" s="811"/>
      <c r="K6" s="813">
        <v>2</v>
      </c>
      <c r="L6" s="814"/>
      <c r="M6" s="814"/>
      <c r="N6" s="815"/>
    </row>
    <row r="7" spans="1:14" ht="34.5" customHeight="1">
      <c r="A7" s="834" t="s">
        <v>348</v>
      </c>
      <c r="B7" s="835"/>
      <c r="C7" s="836" t="s">
        <v>349</v>
      </c>
      <c r="D7" s="837"/>
      <c r="E7" s="837"/>
      <c r="F7" s="837"/>
      <c r="G7" s="837"/>
      <c r="H7" s="837"/>
      <c r="I7" s="837"/>
      <c r="J7" s="837"/>
      <c r="K7" s="837"/>
      <c r="L7" s="837"/>
      <c r="M7" s="837"/>
      <c r="N7" s="838"/>
    </row>
    <row r="8" spans="1:14">
      <c r="A8" s="409"/>
      <c r="B8" s="410"/>
      <c r="C8" s="839" t="s">
        <v>350</v>
      </c>
      <c r="D8" s="840"/>
      <c r="E8" s="840"/>
      <c r="F8" s="840"/>
      <c r="G8" s="840"/>
      <c r="H8" s="840"/>
      <c r="I8" s="840"/>
      <c r="J8" s="840"/>
      <c r="K8" s="840"/>
      <c r="L8" s="840"/>
      <c r="M8" s="840"/>
      <c r="N8" s="841"/>
    </row>
    <row r="9" spans="1:14">
      <c r="A9" s="411"/>
      <c r="B9" s="412"/>
      <c r="C9" s="839"/>
      <c r="D9" s="840"/>
      <c r="E9" s="840"/>
      <c r="F9" s="840"/>
      <c r="G9" s="840"/>
      <c r="H9" s="840"/>
      <c r="I9" s="840"/>
      <c r="J9" s="840"/>
      <c r="K9" s="840"/>
      <c r="L9" s="840"/>
      <c r="M9" s="840"/>
      <c r="N9" s="841"/>
    </row>
    <row r="10" spans="1:14">
      <c r="A10" s="845" t="s">
        <v>351</v>
      </c>
      <c r="B10" s="846"/>
      <c r="C10" s="839"/>
      <c r="D10" s="840"/>
      <c r="E10" s="840"/>
      <c r="F10" s="840"/>
      <c r="G10" s="840"/>
      <c r="H10" s="840"/>
      <c r="I10" s="840"/>
      <c r="J10" s="840"/>
      <c r="K10" s="840"/>
      <c r="L10" s="840"/>
      <c r="M10" s="840"/>
      <c r="N10" s="841"/>
    </row>
    <row r="11" spans="1:14">
      <c r="A11" s="845"/>
      <c r="B11" s="846"/>
      <c r="C11" s="839"/>
      <c r="D11" s="840"/>
      <c r="E11" s="840"/>
      <c r="F11" s="840"/>
      <c r="G11" s="840"/>
      <c r="H11" s="840"/>
      <c r="I11" s="840"/>
      <c r="J11" s="840"/>
      <c r="K11" s="840"/>
      <c r="L11" s="840"/>
      <c r="M11" s="840"/>
      <c r="N11" s="841"/>
    </row>
    <row r="12" spans="1:14">
      <c r="A12" s="845"/>
      <c r="B12" s="846"/>
      <c r="C12" s="839"/>
      <c r="D12" s="840"/>
      <c r="E12" s="840"/>
      <c r="F12" s="840"/>
      <c r="G12" s="840"/>
      <c r="H12" s="840"/>
      <c r="I12" s="840"/>
      <c r="J12" s="840"/>
      <c r="K12" s="840"/>
      <c r="L12" s="840"/>
      <c r="M12" s="840"/>
      <c r="N12" s="841"/>
    </row>
    <row r="13" spans="1:14">
      <c r="A13" s="845"/>
      <c r="B13" s="846"/>
      <c r="C13" s="839"/>
      <c r="D13" s="840"/>
      <c r="E13" s="840"/>
      <c r="F13" s="840"/>
      <c r="G13" s="840"/>
      <c r="H13" s="840"/>
      <c r="I13" s="840"/>
      <c r="J13" s="840"/>
      <c r="K13" s="840"/>
      <c r="L13" s="840"/>
      <c r="M13" s="840"/>
      <c r="N13" s="841"/>
    </row>
    <row r="14" spans="1:14">
      <c r="A14" s="845"/>
      <c r="B14" s="846"/>
      <c r="C14" s="839"/>
      <c r="D14" s="840"/>
      <c r="E14" s="840"/>
      <c r="F14" s="840"/>
      <c r="G14" s="840"/>
      <c r="H14" s="840"/>
      <c r="I14" s="840"/>
      <c r="J14" s="840"/>
      <c r="K14" s="840"/>
      <c r="L14" s="840"/>
      <c r="M14" s="840"/>
      <c r="N14" s="841"/>
    </row>
    <row r="15" spans="1:14">
      <c r="A15" s="845"/>
      <c r="B15" s="846"/>
      <c r="C15" s="839"/>
      <c r="D15" s="840"/>
      <c r="E15" s="840"/>
      <c r="F15" s="840"/>
      <c r="G15" s="840"/>
      <c r="H15" s="840"/>
      <c r="I15" s="840"/>
      <c r="J15" s="840"/>
      <c r="K15" s="840"/>
      <c r="L15" s="840"/>
      <c r="M15" s="840"/>
      <c r="N15" s="841"/>
    </row>
    <row r="16" spans="1:14">
      <c r="A16" s="845"/>
      <c r="B16" s="846"/>
      <c r="C16" s="839"/>
      <c r="D16" s="840"/>
      <c r="E16" s="840"/>
      <c r="F16" s="840"/>
      <c r="G16" s="840"/>
      <c r="H16" s="840"/>
      <c r="I16" s="840"/>
      <c r="J16" s="840"/>
      <c r="K16" s="840"/>
      <c r="L16" s="840"/>
      <c r="M16" s="840"/>
      <c r="N16" s="841"/>
    </row>
    <row r="17" spans="1:14">
      <c r="A17" s="845"/>
      <c r="B17" s="846"/>
      <c r="C17" s="839"/>
      <c r="D17" s="840"/>
      <c r="E17" s="840"/>
      <c r="F17" s="840"/>
      <c r="G17" s="840"/>
      <c r="H17" s="840"/>
      <c r="I17" s="840"/>
      <c r="J17" s="840"/>
      <c r="K17" s="840"/>
      <c r="L17" s="840"/>
      <c r="M17" s="840"/>
      <c r="N17" s="841"/>
    </row>
    <row r="18" spans="1:14">
      <c r="A18" s="847"/>
      <c r="B18" s="848"/>
      <c r="C18" s="842"/>
      <c r="D18" s="843"/>
      <c r="E18" s="843"/>
      <c r="F18" s="843"/>
      <c r="G18" s="843"/>
      <c r="H18" s="843"/>
      <c r="I18" s="843"/>
      <c r="J18" s="843"/>
      <c r="K18" s="843"/>
      <c r="L18" s="843"/>
      <c r="M18" s="843"/>
      <c r="N18" s="844"/>
    </row>
    <row r="19" spans="1:14">
      <c r="A19" s="413"/>
      <c r="B19" s="414"/>
      <c r="C19" s="849" t="s">
        <v>352</v>
      </c>
      <c r="D19" s="850"/>
      <c r="E19" s="850"/>
      <c r="F19" s="850"/>
      <c r="G19" s="850"/>
      <c r="H19" s="851"/>
      <c r="I19" s="950">
        <v>2021</v>
      </c>
      <c r="J19" s="951"/>
      <c r="K19" s="950">
        <v>2022</v>
      </c>
      <c r="L19" s="951"/>
      <c r="M19" s="826">
        <v>2023</v>
      </c>
      <c r="N19" s="827"/>
    </row>
    <row r="20" spans="1:14">
      <c r="A20" s="413"/>
      <c r="B20" s="414"/>
      <c r="C20" s="852"/>
      <c r="D20" s="853"/>
      <c r="E20" s="853"/>
      <c r="F20" s="853"/>
      <c r="G20" s="853"/>
      <c r="H20" s="854"/>
      <c r="I20" s="826" t="s">
        <v>296</v>
      </c>
      <c r="J20" s="826"/>
      <c r="K20" s="826" t="s">
        <v>296</v>
      </c>
      <c r="L20" s="826"/>
      <c r="M20" s="826" t="s">
        <v>336</v>
      </c>
      <c r="N20" s="827"/>
    </row>
    <row r="21" spans="1:14">
      <c r="A21" s="828" t="s">
        <v>353</v>
      </c>
      <c r="B21" s="829"/>
      <c r="C21" s="829"/>
      <c r="D21" s="829"/>
      <c r="E21" s="829"/>
      <c r="F21" s="829"/>
      <c r="G21" s="829"/>
      <c r="H21" s="829"/>
      <c r="I21" s="829"/>
      <c r="J21" s="829"/>
      <c r="K21" s="829"/>
      <c r="L21" s="829"/>
      <c r="M21" s="829"/>
      <c r="N21" s="830"/>
    </row>
    <row r="22" spans="1:14" ht="27.75" customHeight="1">
      <c r="A22" s="415">
        <f>IF(B23&lt;&gt;"",1,"")</f>
        <v>1</v>
      </c>
      <c r="B22" s="952" t="s">
        <v>400</v>
      </c>
      <c r="C22" s="953"/>
      <c r="D22" s="953"/>
      <c r="E22" s="953"/>
      <c r="F22" s="953"/>
      <c r="G22" s="954"/>
      <c r="H22" s="416">
        <v>5</v>
      </c>
      <c r="I22" s="831"/>
      <c r="J22" s="832"/>
      <c r="K22" s="832"/>
      <c r="L22" s="832"/>
      <c r="M22" s="832"/>
      <c r="N22" s="833"/>
    </row>
    <row r="23" spans="1:14" ht="27.75" customHeight="1">
      <c r="A23" s="417">
        <f>IF(B24&lt;&gt;"",A22+1,"")</f>
        <v>2</v>
      </c>
      <c r="B23" s="831" t="s">
        <v>354</v>
      </c>
      <c r="C23" s="832"/>
      <c r="D23" s="832"/>
      <c r="E23" s="832"/>
      <c r="F23" s="832"/>
      <c r="G23" s="833"/>
      <c r="H23" s="418">
        <v>6</v>
      </c>
      <c r="I23" s="831"/>
      <c r="J23" s="832"/>
      <c r="K23" s="832"/>
      <c r="L23" s="832"/>
      <c r="M23" s="832"/>
      <c r="N23" s="833"/>
    </row>
    <row r="24" spans="1:14" ht="27.75" customHeight="1">
      <c r="A24" s="417">
        <f>IF(B25&lt;&gt;"",A23+1,"")</f>
        <v>3</v>
      </c>
      <c r="B24" s="831" t="s">
        <v>355</v>
      </c>
      <c r="C24" s="832"/>
      <c r="D24" s="832"/>
      <c r="E24" s="832"/>
      <c r="F24" s="832"/>
      <c r="G24" s="833"/>
      <c r="H24" s="418">
        <v>7</v>
      </c>
      <c r="I24" s="831"/>
      <c r="J24" s="832"/>
      <c r="K24" s="832"/>
      <c r="L24" s="832"/>
      <c r="M24" s="832"/>
      <c r="N24" s="833"/>
    </row>
    <row r="25" spans="1:14" ht="27.75" customHeight="1" thickBot="1">
      <c r="A25" s="419">
        <v>4</v>
      </c>
      <c r="B25" s="855" t="s">
        <v>356</v>
      </c>
      <c r="C25" s="856"/>
      <c r="D25" s="856"/>
      <c r="E25" s="856"/>
      <c r="F25" s="856"/>
      <c r="G25" s="857"/>
      <c r="H25" s="420">
        <v>8</v>
      </c>
      <c r="I25" s="855"/>
      <c r="J25" s="856"/>
      <c r="K25" s="856"/>
      <c r="L25" s="856"/>
      <c r="M25" s="856"/>
      <c r="N25" s="857"/>
    </row>
    <row r="26" spans="1:14">
      <c r="A26" s="858" t="s">
        <v>271</v>
      </c>
      <c r="B26" s="859"/>
      <c r="C26" s="859"/>
      <c r="D26" s="859"/>
      <c r="E26" s="859"/>
      <c r="F26" s="859"/>
      <c r="G26" s="859"/>
      <c r="H26" s="859"/>
      <c r="I26" s="859"/>
      <c r="J26" s="859"/>
      <c r="K26" s="859"/>
      <c r="L26" s="859"/>
      <c r="M26" s="859"/>
      <c r="N26" s="860"/>
    </row>
    <row r="27" spans="1:14">
      <c r="A27" s="861" t="s">
        <v>357</v>
      </c>
      <c r="B27" s="862"/>
      <c r="C27" s="862"/>
      <c r="D27" s="862"/>
      <c r="E27" s="862"/>
      <c r="F27" s="862"/>
      <c r="G27" s="863" t="s">
        <v>358</v>
      </c>
      <c r="H27" s="864"/>
      <c r="I27" s="863" t="s">
        <v>359</v>
      </c>
      <c r="J27" s="864"/>
      <c r="K27" s="863" t="s">
        <v>360</v>
      </c>
      <c r="L27" s="864"/>
      <c r="M27" s="421">
        <v>2022</v>
      </c>
      <c r="N27" s="422">
        <v>2023</v>
      </c>
    </row>
    <row r="28" spans="1:14" ht="25.5" customHeight="1">
      <c r="A28" s="865" t="s">
        <v>361</v>
      </c>
      <c r="B28" s="866"/>
      <c r="C28" s="866"/>
      <c r="D28" s="866"/>
      <c r="E28" s="866"/>
      <c r="F28" s="867"/>
      <c r="G28" s="868">
        <v>3</v>
      </c>
      <c r="H28" s="869"/>
      <c r="I28" s="870"/>
      <c r="J28" s="871"/>
      <c r="K28" s="868"/>
      <c r="L28" s="869"/>
      <c r="M28" s="423">
        <v>3</v>
      </c>
      <c r="N28" s="424">
        <v>3</v>
      </c>
    </row>
    <row r="29" spans="1:14" ht="33.75" customHeight="1">
      <c r="A29" s="865" t="s">
        <v>362</v>
      </c>
      <c r="B29" s="866"/>
      <c r="C29" s="866"/>
      <c r="D29" s="866"/>
      <c r="E29" s="866"/>
      <c r="F29" s="867"/>
      <c r="G29" s="868">
        <v>1</v>
      </c>
      <c r="H29" s="869"/>
      <c r="I29" s="870"/>
      <c r="J29" s="871"/>
      <c r="K29" s="868"/>
      <c r="L29" s="869"/>
      <c r="M29" s="423">
        <v>1</v>
      </c>
      <c r="N29" s="424">
        <v>1</v>
      </c>
    </row>
    <row r="30" spans="1:14" ht="25.5" customHeight="1">
      <c r="A30" s="872" t="s">
        <v>294</v>
      </c>
      <c r="B30" s="873"/>
      <c r="C30" s="873"/>
      <c r="D30" s="873"/>
      <c r="E30" s="873"/>
      <c r="F30" s="874"/>
      <c r="G30" s="868">
        <v>1</v>
      </c>
      <c r="H30" s="869"/>
      <c r="I30" s="870"/>
      <c r="J30" s="871"/>
      <c r="K30" s="868"/>
      <c r="L30" s="869"/>
      <c r="M30" s="423">
        <v>1</v>
      </c>
      <c r="N30" s="424">
        <v>1</v>
      </c>
    </row>
    <row r="31" spans="1:14">
      <c r="A31" s="872"/>
      <c r="B31" s="873"/>
      <c r="C31" s="873"/>
      <c r="D31" s="873"/>
      <c r="E31" s="873"/>
      <c r="F31" s="874"/>
      <c r="G31" s="868"/>
      <c r="H31" s="869"/>
      <c r="I31" s="870"/>
      <c r="J31" s="871"/>
      <c r="K31" s="868"/>
      <c r="L31" s="869"/>
      <c r="M31" s="423"/>
      <c r="N31" s="424"/>
    </row>
    <row r="32" spans="1:14">
      <c r="A32" s="872"/>
      <c r="B32" s="873"/>
      <c r="C32" s="873"/>
      <c r="D32" s="873"/>
      <c r="E32" s="873"/>
      <c r="F32" s="874"/>
      <c r="G32" s="868"/>
      <c r="H32" s="869"/>
      <c r="I32" s="870"/>
      <c r="J32" s="871"/>
      <c r="K32" s="868"/>
      <c r="L32" s="869"/>
      <c r="M32" s="423"/>
      <c r="N32" s="424"/>
    </row>
    <row r="33" spans="1:14">
      <c r="A33" s="872"/>
      <c r="B33" s="873"/>
      <c r="C33" s="873"/>
      <c r="D33" s="873"/>
      <c r="E33" s="873"/>
      <c r="F33" s="874"/>
      <c r="G33" s="868"/>
      <c r="H33" s="869"/>
      <c r="I33" s="870"/>
      <c r="J33" s="871"/>
      <c r="K33" s="868"/>
      <c r="L33" s="869"/>
      <c r="M33" s="423"/>
      <c r="N33" s="424"/>
    </row>
    <row r="34" spans="1:14">
      <c r="A34" s="861" t="s">
        <v>363</v>
      </c>
      <c r="B34" s="862"/>
      <c r="C34" s="862"/>
      <c r="D34" s="862"/>
      <c r="E34" s="862"/>
      <c r="F34" s="862"/>
      <c r="G34" s="863" t="s">
        <v>358</v>
      </c>
      <c r="H34" s="864"/>
      <c r="I34" s="863" t="s">
        <v>359</v>
      </c>
      <c r="J34" s="864"/>
      <c r="K34" s="863" t="s">
        <v>360</v>
      </c>
      <c r="L34" s="864"/>
      <c r="M34" s="421">
        <v>2022</v>
      </c>
      <c r="N34" s="422">
        <v>2023</v>
      </c>
    </row>
    <row r="35" spans="1:14">
      <c r="A35" s="875" t="s">
        <v>364</v>
      </c>
      <c r="B35" s="876"/>
      <c r="C35" s="876"/>
      <c r="D35" s="876"/>
      <c r="E35" s="876"/>
      <c r="F35" s="877"/>
      <c r="G35" s="878">
        <v>1</v>
      </c>
      <c r="H35" s="879"/>
      <c r="I35" s="880"/>
      <c r="J35" s="881"/>
      <c r="K35" s="882"/>
      <c r="L35" s="879"/>
      <c r="M35" s="425"/>
      <c r="N35" s="426"/>
    </row>
    <row r="36" spans="1:14">
      <c r="A36" s="872" t="s">
        <v>365</v>
      </c>
      <c r="B36" s="873"/>
      <c r="C36" s="873"/>
      <c r="D36" s="873"/>
      <c r="E36" s="873"/>
      <c r="F36" s="874"/>
      <c r="G36" s="868"/>
      <c r="H36" s="869"/>
      <c r="I36" s="870"/>
      <c r="J36" s="871"/>
      <c r="K36" s="868"/>
      <c r="L36" s="869"/>
      <c r="M36" s="423" t="s">
        <v>366</v>
      </c>
      <c r="N36" s="453">
        <v>45291</v>
      </c>
    </row>
    <row r="37" spans="1:14">
      <c r="A37" s="872" t="s">
        <v>315</v>
      </c>
      <c r="B37" s="873"/>
      <c r="C37" s="873"/>
      <c r="D37" s="873"/>
      <c r="E37" s="873"/>
      <c r="F37" s="874"/>
      <c r="G37" s="883">
        <v>44286</v>
      </c>
      <c r="H37" s="869"/>
      <c r="I37" s="870"/>
      <c r="J37" s="871"/>
      <c r="K37" s="868"/>
      <c r="L37" s="869"/>
      <c r="M37" s="453">
        <v>44651</v>
      </c>
      <c r="N37" s="427">
        <v>45016</v>
      </c>
    </row>
    <row r="38" spans="1:14" ht="27" customHeight="1">
      <c r="A38" s="865" t="s">
        <v>293</v>
      </c>
      <c r="B38" s="866"/>
      <c r="C38" s="866"/>
      <c r="D38" s="866"/>
      <c r="E38" s="866"/>
      <c r="F38" s="867"/>
      <c r="G38" s="883">
        <v>44316</v>
      </c>
      <c r="H38" s="869"/>
      <c r="I38" s="870"/>
      <c r="J38" s="871"/>
      <c r="K38" s="868"/>
      <c r="L38" s="869"/>
      <c r="M38" s="453">
        <v>44681</v>
      </c>
      <c r="N38" s="427">
        <v>45046</v>
      </c>
    </row>
    <row r="39" spans="1:14" ht="27" customHeight="1">
      <c r="A39" s="865" t="s">
        <v>397</v>
      </c>
      <c r="B39" s="866"/>
      <c r="C39" s="866"/>
      <c r="D39" s="866"/>
      <c r="E39" s="866"/>
      <c r="F39" s="867"/>
      <c r="G39" s="883">
        <v>44560</v>
      </c>
      <c r="H39" s="869"/>
      <c r="I39" s="944"/>
      <c r="J39" s="945"/>
      <c r="K39" s="868"/>
      <c r="L39" s="869"/>
      <c r="M39" s="453">
        <v>44925</v>
      </c>
      <c r="N39" s="427">
        <v>45290</v>
      </c>
    </row>
    <row r="40" spans="1:14">
      <c r="A40" s="861" t="s">
        <v>367</v>
      </c>
      <c r="B40" s="862"/>
      <c r="C40" s="862"/>
      <c r="D40" s="862"/>
      <c r="E40" s="862"/>
      <c r="F40" s="862"/>
      <c r="G40" s="863" t="s">
        <v>358</v>
      </c>
      <c r="H40" s="864"/>
      <c r="I40" s="863" t="s">
        <v>359</v>
      </c>
      <c r="J40" s="864"/>
      <c r="K40" s="863" t="s">
        <v>360</v>
      </c>
      <c r="L40" s="864"/>
      <c r="M40" s="421">
        <v>2022</v>
      </c>
      <c r="N40" s="422">
        <v>2023</v>
      </c>
    </row>
    <row r="41" spans="1:14">
      <c r="A41" s="865"/>
      <c r="B41" s="866"/>
      <c r="C41" s="866"/>
      <c r="D41" s="866"/>
      <c r="E41" s="866"/>
      <c r="F41" s="867"/>
      <c r="G41" s="868"/>
      <c r="H41" s="869"/>
      <c r="I41" s="870"/>
      <c r="J41" s="871"/>
      <c r="K41" s="868"/>
      <c r="L41" s="869"/>
      <c r="M41" s="423"/>
      <c r="N41" s="424"/>
    </row>
    <row r="42" spans="1:14">
      <c r="A42" s="865"/>
      <c r="B42" s="866"/>
      <c r="C42" s="866"/>
      <c r="D42" s="866"/>
      <c r="E42" s="866"/>
      <c r="F42" s="867"/>
      <c r="G42" s="868"/>
      <c r="H42" s="869"/>
      <c r="I42" s="870"/>
      <c r="J42" s="871"/>
      <c r="K42" s="868"/>
      <c r="L42" s="869"/>
      <c r="M42" s="423"/>
      <c r="N42" s="424"/>
    </row>
    <row r="43" spans="1:14">
      <c r="A43" s="861" t="s">
        <v>368</v>
      </c>
      <c r="B43" s="862"/>
      <c r="C43" s="862"/>
      <c r="D43" s="862"/>
      <c r="E43" s="862"/>
      <c r="F43" s="862"/>
      <c r="G43" s="863" t="s">
        <v>358</v>
      </c>
      <c r="H43" s="864"/>
      <c r="I43" s="863" t="s">
        <v>359</v>
      </c>
      <c r="J43" s="864"/>
      <c r="K43" s="863" t="s">
        <v>360</v>
      </c>
      <c r="L43" s="864"/>
      <c r="M43" s="421">
        <v>2022</v>
      </c>
      <c r="N43" s="422">
        <v>2023</v>
      </c>
    </row>
    <row r="44" spans="1:14">
      <c r="A44" s="865" t="s">
        <v>369</v>
      </c>
      <c r="B44" s="866"/>
      <c r="C44" s="866"/>
      <c r="D44" s="866"/>
      <c r="E44" s="866"/>
      <c r="F44" s="867"/>
      <c r="G44" s="868">
        <v>0</v>
      </c>
      <c r="H44" s="869"/>
      <c r="I44" s="870"/>
      <c r="J44" s="871"/>
      <c r="K44" s="868"/>
      <c r="L44" s="869"/>
      <c r="M44" s="423">
        <v>0</v>
      </c>
      <c r="N44" s="424">
        <v>0</v>
      </c>
    </row>
    <row r="45" spans="1:14">
      <c r="A45" s="865" t="s">
        <v>316</v>
      </c>
      <c r="B45" s="866"/>
      <c r="C45" s="866"/>
      <c r="D45" s="866"/>
      <c r="E45" s="866"/>
      <c r="F45" s="867"/>
      <c r="G45" s="868">
        <v>0</v>
      </c>
      <c r="H45" s="869"/>
      <c r="I45" s="870"/>
      <c r="J45" s="871"/>
      <c r="K45" s="868"/>
      <c r="L45" s="869"/>
      <c r="M45" s="423">
        <v>0</v>
      </c>
      <c r="N45" s="424">
        <v>0</v>
      </c>
    </row>
    <row r="46" spans="1:14" ht="15.75" thickBot="1">
      <c r="A46" s="884"/>
      <c r="B46" s="885"/>
      <c r="C46" s="885"/>
      <c r="D46" s="885"/>
      <c r="E46" s="885"/>
      <c r="F46" s="886"/>
      <c r="G46" s="887"/>
      <c r="H46" s="888"/>
      <c r="I46" s="889"/>
      <c r="J46" s="886"/>
      <c r="K46" s="887"/>
      <c r="L46" s="888"/>
      <c r="M46" s="428"/>
      <c r="N46" s="429"/>
    </row>
    <row r="47" spans="1:14">
      <c r="A47" s="430"/>
      <c r="B47" s="430"/>
      <c r="C47" s="430"/>
      <c r="D47" s="430"/>
      <c r="E47" s="430"/>
      <c r="F47" s="430"/>
      <c r="G47" s="430"/>
      <c r="H47" s="430"/>
      <c r="I47" s="430"/>
      <c r="J47" s="430"/>
      <c r="K47" s="430"/>
      <c r="L47" s="430"/>
      <c r="M47" s="430"/>
      <c r="N47" s="430"/>
    </row>
    <row r="48" spans="1:14">
      <c r="A48" s="898" t="s">
        <v>272</v>
      </c>
      <c r="B48" s="899"/>
      <c r="C48" s="899"/>
      <c r="D48" s="899"/>
      <c r="E48" s="899"/>
      <c r="F48" s="899"/>
      <c r="G48" s="899"/>
      <c r="H48" s="899"/>
      <c r="I48" s="899"/>
      <c r="J48" s="899"/>
      <c r="K48" s="899"/>
      <c r="L48" s="899"/>
      <c r="M48" s="899"/>
      <c r="N48" s="900"/>
    </row>
    <row r="49" spans="1:14" ht="42.75">
      <c r="A49" s="835" t="s">
        <v>273</v>
      </c>
      <c r="B49" s="835"/>
      <c r="C49" s="431" t="s">
        <v>274</v>
      </c>
      <c r="D49" s="431" t="s">
        <v>275</v>
      </c>
      <c r="E49" s="431" t="s">
        <v>276</v>
      </c>
      <c r="F49" s="431" t="s">
        <v>277</v>
      </c>
      <c r="G49" s="431" t="s">
        <v>278</v>
      </c>
      <c r="H49" s="431" t="s">
        <v>279</v>
      </c>
      <c r="I49" s="431" t="s">
        <v>280</v>
      </c>
      <c r="J49" s="431" t="s">
        <v>281</v>
      </c>
      <c r="K49" s="431" t="s">
        <v>282</v>
      </c>
      <c r="L49" s="431" t="s">
        <v>283</v>
      </c>
      <c r="M49" s="431" t="s">
        <v>284</v>
      </c>
      <c r="N49" s="431" t="s">
        <v>285</v>
      </c>
    </row>
    <row r="50" spans="1:14">
      <c r="A50" s="890">
        <f>IF(A22&gt;0,A22,"")</f>
        <v>1</v>
      </c>
      <c r="B50" s="891"/>
      <c r="C50" s="432" t="s">
        <v>270</v>
      </c>
      <c r="D50" s="432" t="s">
        <v>270</v>
      </c>
      <c r="E50" s="432" t="s">
        <v>296</v>
      </c>
      <c r="F50" s="432"/>
      <c r="G50" s="432"/>
      <c r="H50" s="432"/>
      <c r="I50" s="432"/>
      <c r="J50" s="432"/>
      <c r="K50" s="432"/>
      <c r="L50" s="432"/>
      <c r="M50" s="432"/>
      <c r="N50" s="432"/>
    </row>
    <row r="51" spans="1:14" ht="15.75" thickBot="1">
      <c r="A51" s="892"/>
      <c r="B51" s="893"/>
      <c r="C51" s="433"/>
      <c r="D51" s="433"/>
      <c r="E51" s="433"/>
      <c r="F51" s="433"/>
      <c r="G51" s="433"/>
      <c r="H51" s="433"/>
      <c r="I51" s="433"/>
      <c r="J51" s="433"/>
      <c r="K51" s="433"/>
      <c r="L51" s="433"/>
      <c r="M51" s="433"/>
      <c r="N51" s="433"/>
    </row>
    <row r="52" spans="1:14">
      <c r="A52" s="890">
        <f>IF(A23&gt;0,A23,"")</f>
        <v>2</v>
      </c>
      <c r="B52" s="891"/>
      <c r="C52" s="434"/>
      <c r="D52" s="434" t="s">
        <v>270</v>
      </c>
      <c r="E52" s="434" t="s">
        <v>270</v>
      </c>
      <c r="F52" s="434"/>
      <c r="G52" s="434"/>
      <c r="H52" s="434"/>
      <c r="I52" s="434"/>
      <c r="J52" s="434"/>
      <c r="K52" s="434"/>
      <c r="L52" s="434"/>
      <c r="M52" s="434"/>
      <c r="N52" s="434"/>
    </row>
    <row r="53" spans="1:14" ht="15.75" thickBot="1">
      <c r="A53" s="892"/>
      <c r="B53" s="893"/>
      <c r="C53" s="433"/>
      <c r="D53" s="433"/>
      <c r="E53" s="433"/>
      <c r="F53" s="433"/>
      <c r="G53" s="433"/>
      <c r="H53" s="433"/>
      <c r="I53" s="433"/>
      <c r="J53" s="433"/>
      <c r="K53" s="433"/>
      <c r="L53" s="433"/>
      <c r="M53" s="433"/>
      <c r="N53" s="433"/>
    </row>
    <row r="54" spans="1:14">
      <c r="A54" s="890">
        <f>IF(A24&gt;0,A24,"")</f>
        <v>3</v>
      </c>
      <c r="B54" s="891"/>
      <c r="C54" s="434" t="s">
        <v>336</v>
      </c>
      <c r="D54" s="434" t="s">
        <v>270</v>
      </c>
      <c r="E54" s="434" t="s">
        <v>270</v>
      </c>
      <c r="F54" s="434"/>
      <c r="G54" s="434"/>
      <c r="H54" s="434"/>
      <c r="I54" s="434"/>
      <c r="J54" s="434"/>
      <c r="K54" s="434"/>
      <c r="L54" s="434"/>
      <c r="M54" s="434"/>
      <c r="N54" s="434"/>
    </row>
    <row r="55" spans="1:14" ht="15.75" thickBot="1">
      <c r="A55" s="892"/>
      <c r="B55" s="893"/>
      <c r="C55" s="433"/>
      <c r="D55" s="433"/>
      <c r="E55" s="433"/>
      <c r="F55" s="433"/>
      <c r="G55" s="433"/>
      <c r="H55" s="433"/>
      <c r="I55" s="433"/>
      <c r="J55" s="433"/>
      <c r="K55" s="433"/>
      <c r="L55" s="433"/>
      <c r="M55" s="433"/>
      <c r="N55" s="433"/>
    </row>
    <row r="56" spans="1:14">
      <c r="A56" s="890">
        <f>IF(A25&gt;0,A25,"")</f>
        <v>4</v>
      </c>
      <c r="B56" s="891"/>
      <c r="C56" s="434" t="s">
        <v>270</v>
      </c>
      <c r="D56" s="434" t="s">
        <v>270</v>
      </c>
      <c r="E56" s="434"/>
      <c r="F56" s="434"/>
      <c r="G56" s="434"/>
      <c r="H56" s="434"/>
      <c r="I56" s="434"/>
      <c r="J56" s="434"/>
      <c r="K56" s="434"/>
      <c r="L56" s="434"/>
      <c r="M56" s="434"/>
      <c r="N56" s="434"/>
    </row>
    <row r="57" spans="1:14" ht="15.75" thickBot="1">
      <c r="A57" s="892"/>
      <c r="B57" s="893"/>
      <c r="C57" s="433"/>
      <c r="D57" s="433"/>
      <c r="E57" s="433"/>
      <c r="F57" s="433"/>
      <c r="G57" s="433"/>
      <c r="H57" s="433"/>
      <c r="I57" s="433"/>
      <c r="J57" s="433"/>
      <c r="K57" s="433"/>
      <c r="L57" s="433"/>
      <c r="M57" s="433"/>
      <c r="N57" s="433"/>
    </row>
    <row r="58" spans="1:14">
      <c r="A58" s="890">
        <f>IF(H22&gt;0,H22,"")</f>
        <v>5</v>
      </c>
      <c r="B58" s="891"/>
      <c r="C58" s="435"/>
      <c r="D58" s="435"/>
      <c r="E58" s="435" t="s">
        <v>270</v>
      </c>
      <c r="F58" s="435" t="s">
        <v>270</v>
      </c>
      <c r="G58" s="435"/>
      <c r="H58" s="434"/>
      <c r="I58" s="434"/>
      <c r="J58" s="434"/>
      <c r="K58" s="434"/>
      <c r="L58" s="434"/>
      <c r="M58" s="434"/>
      <c r="N58" s="434"/>
    </row>
    <row r="59" spans="1:14" ht="15.75" thickBot="1">
      <c r="A59" s="892"/>
      <c r="B59" s="893"/>
      <c r="C59" s="433"/>
      <c r="D59" s="433"/>
      <c r="E59" s="433"/>
      <c r="F59" s="433"/>
      <c r="G59" s="433"/>
      <c r="H59" s="433"/>
      <c r="I59" s="433"/>
      <c r="J59" s="433"/>
      <c r="K59" s="433"/>
      <c r="L59" s="433"/>
      <c r="M59" s="433"/>
      <c r="N59" s="433"/>
    </row>
    <row r="60" spans="1:14">
      <c r="A60" s="890">
        <f>IF(H23&gt;0,H23,"")</f>
        <v>6</v>
      </c>
      <c r="B60" s="891"/>
      <c r="C60" s="436"/>
      <c r="D60" s="436"/>
      <c r="E60" s="436"/>
      <c r="F60" s="436"/>
      <c r="G60" s="434" t="s">
        <v>270</v>
      </c>
      <c r="H60" s="435" t="s">
        <v>270</v>
      </c>
      <c r="I60" s="435" t="s">
        <v>270</v>
      </c>
      <c r="J60" s="435" t="s">
        <v>270</v>
      </c>
      <c r="K60" s="435" t="s">
        <v>270</v>
      </c>
      <c r="L60" s="435"/>
      <c r="M60" s="435"/>
      <c r="N60" s="435"/>
    </row>
    <row r="61" spans="1:14" ht="15.75" thickBot="1">
      <c r="A61" s="892"/>
      <c r="B61" s="893"/>
      <c r="C61" s="437"/>
      <c r="D61" s="437"/>
      <c r="E61" s="437"/>
      <c r="F61" s="437"/>
      <c r="G61" s="437"/>
      <c r="H61" s="437"/>
      <c r="I61" s="437"/>
      <c r="J61" s="437"/>
      <c r="K61" s="437"/>
      <c r="L61" s="437"/>
      <c r="M61" s="437"/>
      <c r="N61" s="437"/>
    </row>
    <row r="62" spans="1:14">
      <c r="A62" s="890">
        <f>IF(H24&gt;0,H24,"")</f>
        <v>7</v>
      </c>
      <c r="B62" s="891"/>
      <c r="C62" s="438"/>
      <c r="D62" s="438"/>
      <c r="E62" s="438"/>
      <c r="F62" s="438" t="s">
        <v>370</v>
      </c>
      <c r="G62" s="438" t="s">
        <v>336</v>
      </c>
      <c r="H62" s="439" t="s">
        <v>336</v>
      </c>
      <c r="I62" s="440"/>
      <c r="J62" s="440"/>
      <c r="K62" s="440"/>
      <c r="L62" s="439" t="s">
        <v>296</v>
      </c>
      <c r="M62" s="439" t="s">
        <v>296</v>
      </c>
      <c r="N62" s="439"/>
    </row>
    <row r="63" spans="1:14" ht="15.75" thickBot="1">
      <c r="A63" s="892"/>
      <c r="B63" s="893"/>
      <c r="C63" s="441"/>
      <c r="D63" s="441"/>
      <c r="E63" s="441"/>
      <c r="F63" s="441"/>
      <c r="G63" s="441"/>
      <c r="H63" s="441"/>
      <c r="I63" s="441"/>
      <c r="J63" s="441"/>
      <c r="K63" s="441"/>
      <c r="L63" s="441"/>
      <c r="M63" s="441"/>
      <c r="N63" s="441"/>
    </row>
    <row r="64" spans="1:14">
      <c r="A64" s="890">
        <f>IF(H25&gt;0,H25,"")</f>
        <v>8</v>
      </c>
      <c r="B64" s="891"/>
      <c r="C64" s="440"/>
      <c r="D64" s="440"/>
      <c r="E64" s="440"/>
      <c r="F64" s="440"/>
      <c r="G64" s="440"/>
      <c r="H64" s="438"/>
      <c r="I64" s="438"/>
      <c r="J64" s="438"/>
      <c r="K64" s="438"/>
      <c r="L64" s="438"/>
      <c r="M64" s="438" t="s">
        <v>270</v>
      </c>
      <c r="N64" s="438" t="s">
        <v>270</v>
      </c>
    </row>
    <row r="65" spans="1:14" ht="15.75" thickBot="1">
      <c r="A65" s="892"/>
      <c r="B65" s="893"/>
      <c r="C65" s="442"/>
      <c r="D65" s="442"/>
      <c r="E65" s="442"/>
      <c r="F65" s="442"/>
      <c r="G65" s="442"/>
      <c r="H65" s="442"/>
      <c r="I65" s="442"/>
      <c r="J65" s="442"/>
      <c r="K65" s="442"/>
      <c r="L65" s="442"/>
      <c r="M65" s="442"/>
      <c r="N65" s="442"/>
    </row>
    <row r="66" spans="1:14">
      <c r="A66" s="430"/>
      <c r="B66" s="430"/>
      <c r="C66" s="430"/>
      <c r="D66" s="430"/>
      <c r="E66" s="430"/>
      <c r="F66" s="430"/>
      <c r="G66" s="430"/>
      <c r="H66" s="430"/>
      <c r="I66" s="430"/>
      <c r="J66" s="430"/>
      <c r="K66" s="430"/>
      <c r="L66" s="430"/>
      <c r="M66" s="430"/>
      <c r="N66" s="430"/>
    </row>
    <row r="67" spans="1:14">
      <c r="A67" s="894" t="s">
        <v>371</v>
      </c>
      <c r="B67" s="895"/>
      <c r="C67" s="895"/>
      <c r="D67" s="895"/>
      <c r="E67" s="896"/>
      <c r="F67" s="896"/>
      <c r="G67" s="897"/>
      <c r="H67" s="898" t="s">
        <v>371</v>
      </c>
      <c r="I67" s="899"/>
      <c r="J67" s="899"/>
      <c r="K67" s="899"/>
      <c r="L67" s="896"/>
      <c r="M67" s="896"/>
      <c r="N67" s="897"/>
    </row>
    <row r="68" spans="1:14">
      <c r="A68" s="835" t="s">
        <v>372</v>
      </c>
      <c r="B68" s="835"/>
      <c r="C68" s="835"/>
      <c r="D68" s="835"/>
      <c r="E68" s="835"/>
      <c r="F68" s="901"/>
      <c r="G68" s="901"/>
      <c r="H68" s="835" t="s">
        <v>372</v>
      </c>
      <c r="I68" s="835"/>
      <c r="J68" s="835"/>
      <c r="K68" s="835"/>
      <c r="L68" s="835"/>
      <c r="M68" s="901"/>
      <c r="N68" s="901"/>
    </row>
    <row r="69" spans="1:14">
      <c r="A69" s="835" t="s">
        <v>373</v>
      </c>
      <c r="B69" s="835"/>
      <c r="C69" s="835"/>
      <c r="D69" s="835"/>
      <c r="E69" s="835"/>
      <c r="F69" s="901"/>
      <c r="G69" s="901"/>
      <c r="H69" s="835" t="s">
        <v>373</v>
      </c>
      <c r="I69" s="835"/>
      <c r="J69" s="835"/>
      <c r="K69" s="835"/>
      <c r="L69" s="835"/>
      <c r="M69" s="901"/>
      <c r="N69" s="901"/>
    </row>
    <row r="70" spans="1:14">
      <c r="A70" s="894" t="s">
        <v>371</v>
      </c>
      <c r="B70" s="895"/>
      <c r="C70" s="895"/>
      <c r="D70" s="895"/>
      <c r="E70" s="896"/>
      <c r="F70" s="896"/>
      <c r="G70" s="897"/>
      <c r="H70" s="898" t="s">
        <v>374</v>
      </c>
      <c r="I70" s="899"/>
      <c r="J70" s="899"/>
      <c r="K70" s="899"/>
      <c r="L70" s="896"/>
      <c r="M70" s="896"/>
      <c r="N70" s="897"/>
    </row>
    <row r="71" spans="1:14">
      <c r="A71" s="835" t="s">
        <v>372</v>
      </c>
      <c r="B71" s="835"/>
      <c r="C71" s="835"/>
      <c r="D71" s="835"/>
      <c r="E71" s="835"/>
      <c r="F71" s="901"/>
      <c r="G71" s="901"/>
      <c r="H71" s="835" t="s">
        <v>372</v>
      </c>
      <c r="I71" s="835"/>
      <c r="J71" s="835"/>
      <c r="K71" s="835"/>
      <c r="L71" s="835"/>
      <c r="M71" s="901"/>
      <c r="N71" s="901"/>
    </row>
    <row r="72" spans="1:14">
      <c r="A72" s="835" t="s">
        <v>373</v>
      </c>
      <c r="B72" s="835"/>
      <c r="C72" s="835"/>
      <c r="D72" s="835"/>
      <c r="E72" s="835"/>
      <c r="F72" s="901"/>
      <c r="G72" s="901"/>
      <c r="H72" s="835" t="s">
        <v>373</v>
      </c>
      <c r="I72" s="835"/>
      <c r="J72" s="835"/>
      <c r="K72" s="835"/>
      <c r="L72" s="835"/>
      <c r="M72" s="901"/>
      <c r="N72" s="901"/>
    </row>
    <row r="73" spans="1:14">
      <c r="A73" s="430"/>
      <c r="B73" s="430"/>
      <c r="C73" s="430"/>
      <c r="D73" s="430"/>
      <c r="E73" s="430"/>
      <c r="F73" s="430"/>
      <c r="G73" s="430"/>
      <c r="H73" s="430"/>
      <c r="I73" s="430"/>
      <c r="J73" s="430"/>
      <c r="K73" s="430"/>
      <c r="L73" s="430"/>
      <c r="M73" s="430"/>
      <c r="N73" s="430"/>
    </row>
    <row r="74" spans="1:14">
      <c r="A74" s="902" t="s">
        <v>375</v>
      </c>
      <c r="B74" s="902"/>
      <c r="C74" s="902"/>
      <c r="D74" s="902"/>
      <c r="E74" s="902"/>
      <c r="F74" s="902"/>
      <c r="G74" s="902"/>
      <c r="H74" s="902" t="s">
        <v>375</v>
      </c>
      <c r="I74" s="902"/>
      <c r="J74" s="902"/>
      <c r="K74" s="902"/>
      <c r="L74" s="902"/>
      <c r="M74" s="902"/>
      <c r="N74" s="902"/>
    </row>
    <row r="75" spans="1:14">
      <c r="A75" s="835" t="s">
        <v>376</v>
      </c>
      <c r="B75" s="835"/>
      <c r="C75" s="903"/>
      <c r="D75" s="904"/>
      <c r="E75" s="904"/>
      <c r="F75" s="904"/>
      <c r="G75" s="905"/>
      <c r="H75" s="835" t="s">
        <v>377</v>
      </c>
      <c r="I75" s="835"/>
      <c r="J75" s="903"/>
      <c r="K75" s="904"/>
      <c r="L75" s="904"/>
      <c r="M75" s="904"/>
      <c r="N75" s="905"/>
    </row>
    <row r="76" spans="1:14">
      <c r="A76" s="835"/>
      <c r="B76" s="835"/>
      <c r="C76" s="906"/>
      <c r="D76" s="907"/>
      <c r="E76" s="907"/>
      <c r="F76" s="907"/>
      <c r="G76" s="908"/>
      <c r="H76" s="835"/>
      <c r="I76" s="835"/>
      <c r="J76" s="906"/>
      <c r="K76" s="907"/>
      <c r="L76" s="907"/>
      <c r="M76" s="907"/>
      <c r="N76" s="908"/>
    </row>
    <row r="77" spans="1:14">
      <c r="A77" s="835"/>
      <c r="B77" s="835"/>
      <c r="C77" s="909"/>
      <c r="D77" s="910"/>
      <c r="E77" s="910"/>
      <c r="F77" s="910"/>
      <c r="G77" s="911"/>
      <c r="H77" s="835"/>
      <c r="I77" s="835"/>
      <c r="J77" s="909"/>
      <c r="K77" s="910"/>
      <c r="L77" s="910"/>
      <c r="M77" s="910"/>
      <c r="N77" s="911"/>
    </row>
    <row r="78" spans="1:14">
      <c r="A78" s="835" t="s">
        <v>378</v>
      </c>
      <c r="B78" s="835"/>
      <c r="C78" s="903"/>
      <c r="D78" s="904"/>
      <c r="E78" s="904"/>
      <c r="F78" s="904"/>
      <c r="G78" s="905"/>
      <c r="H78" s="835" t="s">
        <v>378</v>
      </c>
      <c r="I78" s="835"/>
      <c r="J78" s="903"/>
      <c r="K78" s="904"/>
      <c r="L78" s="904"/>
      <c r="M78" s="904"/>
      <c r="N78" s="905"/>
    </row>
    <row r="79" spans="1:14">
      <c r="A79" s="835"/>
      <c r="B79" s="835"/>
      <c r="C79" s="906"/>
      <c r="D79" s="907"/>
      <c r="E79" s="907"/>
      <c r="F79" s="907"/>
      <c r="G79" s="908"/>
      <c r="H79" s="835"/>
      <c r="I79" s="835"/>
      <c r="J79" s="906"/>
      <c r="K79" s="907"/>
      <c r="L79" s="907"/>
      <c r="M79" s="907"/>
      <c r="N79" s="908"/>
    </row>
    <row r="80" spans="1:14">
      <c r="A80" s="835"/>
      <c r="B80" s="835"/>
      <c r="C80" s="909"/>
      <c r="D80" s="910"/>
      <c r="E80" s="910"/>
      <c r="F80" s="910"/>
      <c r="G80" s="911"/>
      <c r="H80" s="835"/>
      <c r="I80" s="835"/>
      <c r="J80" s="909"/>
      <c r="K80" s="910"/>
      <c r="L80" s="910"/>
      <c r="M80" s="910"/>
      <c r="N80" s="911"/>
    </row>
    <row r="81" spans="1:14">
      <c r="A81" s="902" t="s">
        <v>379</v>
      </c>
      <c r="B81" s="902"/>
      <c r="C81" s="902"/>
      <c r="D81" s="902"/>
      <c r="E81" s="902"/>
      <c r="F81" s="902"/>
      <c r="G81" s="902"/>
      <c r="H81" s="902" t="s">
        <v>379</v>
      </c>
      <c r="I81" s="902"/>
      <c r="J81" s="902"/>
      <c r="K81" s="902"/>
      <c r="L81" s="902"/>
      <c r="M81" s="902"/>
      <c r="N81" s="902"/>
    </row>
    <row r="82" spans="1:14">
      <c r="A82" s="835" t="s">
        <v>380</v>
      </c>
      <c r="B82" s="835"/>
      <c r="C82" s="903"/>
      <c r="D82" s="904"/>
      <c r="E82" s="904"/>
      <c r="F82" s="904"/>
      <c r="G82" s="905"/>
      <c r="H82" s="835" t="s">
        <v>381</v>
      </c>
      <c r="I82" s="835"/>
      <c r="J82" s="903"/>
      <c r="K82" s="904"/>
      <c r="L82" s="904"/>
      <c r="M82" s="904"/>
      <c r="N82" s="905"/>
    </row>
    <row r="83" spans="1:14">
      <c r="A83" s="835"/>
      <c r="B83" s="835"/>
      <c r="C83" s="906"/>
      <c r="D83" s="907"/>
      <c r="E83" s="907"/>
      <c r="F83" s="907"/>
      <c r="G83" s="908"/>
      <c r="H83" s="835"/>
      <c r="I83" s="835"/>
      <c r="J83" s="906"/>
      <c r="K83" s="907"/>
      <c r="L83" s="907"/>
      <c r="M83" s="907"/>
      <c r="N83" s="908"/>
    </row>
    <row r="84" spans="1:14">
      <c r="A84" s="835"/>
      <c r="B84" s="835"/>
      <c r="C84" s="909"/>
      <c r="D84" s="910"/>
      <c r="E84" s="910"/>
      <c r="F84" s="910"/>
      <c r="G84" s="911"/>
      <c r="H84" s="835"/>
      <c r="I84" s="835"/>
      <c r="J84" s="909"/>
      <c r="K84" s="910"/>
      <c r="L84" s="910"/>
      <c r="M84" s="910"/>
      <c r="N84" s="911"/>
    </row>
    <row r="85" spans="1:14">
      <c r="A85" s="835" t="s">
        <v>382</v>
      </c>
      <c r="B85" s="835"/>
      <c r="C85" s="903"/>
      <c r="D85" s="904"/>
      <c r="E85" s="904"/>
      <c r="F85" s="904"/>
      <c r="G85" s="905"/>
      <c r="H85" s="835" t="s">
        <v>382</v>
      </c>
      <c r="I85" s="835"/>
      <c r="J85" s="903"/>
      <c r="K85" s="904"/>
      <c r="L85" s="904"/>
      <c r="M85" s="904"/>
      <c r="N85" s="905"/>
    </row>
    <row r="86" spans="1:14">
      <c r="A86" s="835"/>
      <c r="B86" s="835"/>
      <c r="C86" s="906"/>
      <c r="D86" s="907"/>
      <c r="E86" s="907"/>
      <c r="F86" s="907"/>
      <c r="G86" s="908"/>
      <c r="H86" s="835"/>
      <c r="I86" s="835"/>
      <c r="J86" s="906"/>
      <c r="K86" s="907"/>
      <c r="L86" s="907"/>
      <c r="M86" s="907"/>
      <c r="N86" s="908"/>
    </row>
    <row r="87" spans="1:14">
      <c r="A87" s="835"/>
      <c r="B87" s="835"/>
      <c r="C87" s="909"/>
      <c r="D87" s="910"/>
      <c r="E87" s="910"/>
      <c r="F87" s="910"/>
      <c r="G87" s="911"/>
      <c r="H87" s="835"/>
      <c r="I87" s="835"/>
      <c r="J87" s="909"/>
      <c r="K87" s="910"/>
      <c r="L87" s="910"/>
      <c r="M87" s="910"/>
      <c r="N87" s="911"/>
    </row>
    <row r="88" spans="1:14">
      <c r="A88" s="430"/>
      <c r="B88" s="430"/>
      <c r="C88" s="430"/>
      <c r="D88" s="430"/>
      <c r="E88" s="430"/>
      <c r="F88" s="430"/>
      <c r="G88" s="430"/>
      <c r="H88" s="430"/>
      <c r="I88" s="430"/>
      <c r="J88" s="430"/>
      <c r="K88" s="430"/>
      <c r="L88" s="430"/>
      <c r="M88" s="430"/>
      <c r="N88" s="430"/>
    </row>
    <row r="89" spans="1:14">
      <c r="A89" s="898" t="s">
        <v>383</v>
      </c>
      <c r="B89" s="899"/>
      <c r="C89" s="899"/>
      <c r="D89" s="899"/>
      <c r="E89" s="899"/>
      <c r="F89" s="899"/>
      <c r="G89" s="899"/>
      <c r="H89" s="899"/>
      <c r="I89" s="899"/>
      <c r="J89" s="899"/>
      <c r="K89" s="899"/>
      <c r="L89" s="899"/>
      <c r="M89" s="899"/>
      <c r="N89" s="900"/>
    </row>
    <row r="90" spans="1:14">
      <c r="A90" s="443" t="s">
        <v>286</v>
      </c>
      <c r="B90" s="917" t="s">
        <v>287</v>
      </c>
      <c r="C90" s="917"/>
      <c r="D90" s="917"/>
      <c r="E90" s="917"/>
      <c r="F90" s="917"/>
      <c r="G90" s="917" t="s">
        <v>384</v>
      </c>
      <c r="H90" s="917"/>
      <c r="I90" s="430"/>
      <c r="J90" s="430"/>
      <c r="K90" s="430"/>
      <c r="L90" s="430"/>
      <c r="M90" s="430"/>
      <c r="N90" s="430"/>
    </row>
    <row r="91" spans="1:14">
      <c r="A91" s="444"/>
      <c r="B91" s="918" t="s">
        <v>401</v>
      </c>
      <c r="C91" s="919"/>
      <c r="D91" s="919"/>
      <c r="E91" s="919"/>
      <c r="F91" s="920"/>
      <c r="G91" s="921"/>
      <c r="H91" s="922"/>
      <c r="I91" s="430"/>
      <c r="J91" s="430" t="s">
        <v>398</v>
      </c>
      <c r="K91" s="430"/>
      <c r="L91" s="430"/>
      <c r="M91" s="430"/>
      <c r="N91" s="430"/>
    </row>
    <row r="92" spans="1:14">
      <c r="A92" s="445"/>
      <c r="B92" s="912"/>
      <c r="C92" s="913"/>
      <c r="D92" s="913"/>
      <c r="E92" s="913"/>
      <c r="F92" s="914"/>
      <c r="G92" s="915"/>
      <c r="H92" s="916"/>
      <c r="I92" s="430"/>
      <c r="J92" s="430"/>
      <c r="K92" s="430"/>
      <c r="L92" s="430"/>
      <c r="M92" s="430"/>
      <c r="N92" s="430"/>
    </row>
    <row r="93" spans="1:14">
      <c r="A93" s="445"/>
      <c r="B93" s="912"/>
      <c r="C93" s="913"/>
      <c r="D93" s="913"/>
      <c r="E93" s="913"/>
      <c r="F93" s="914"/>
      <c r="G93" s="915"/>
      <c r="H93" s="916"/>
      <c r="I93" s="430"/>
      <c r="J93" s="430"/>
      <c r="K93" s="430"/>
      <c r="L93" s="430"/>
      <c r="M93" s="430"/>
      <c r="N93" s="430"/>
    </row>
    <row r="94" spans="1:14">
      <c r="A94" s="445"/>
      <c r="B94" s="912"/>
      <c r="C94" s="913"/>
      <c r="D94" s="913"/>
      <c r="E94" s="913"/>
      <c r="F94" s="914"/>
      <c r="G94" s="915"/>
      <c r="H94" s="916"/>
      <c r="I94" s="430"/>
      <c r="J94" s="430"/>
      <c r="K94" s="430"/>
      <c r="L94" s="430"/>
      <c r="M94" s="430"/>
      <c r="N94" s="430"/>
    </row>
    <row r="95" spans="1:14">
      <c r="A95" s="445"/>
      <c r="B95" s="912"/>
      <c r="C95" s="913"/>
      <c r="D95" s="913"/>
      <c r="E95" s="913"/>
      <c r="F95" s="914"/>
      <c r="G95" s="915"/>
      <c r="H95" s="916"/>
      <c r="I95" s="430"/>
      <c r="J95" s="430"/>
      <c r="K95" s="430"/>
      <c r="L95" s="430"/>
      <c r="M95" s="430"/>
      <c r="N95" s="430"/>
    </row>
    <row r="96" spans="1:14">
      <c r="A96" s="445"/>
      <c r="B96" s="912"/>
      <c r="C96" s="913"/>
      <c r="D96" s="913"/>
      <c r="E96" s="913"/>
      <c r="F96" s="914"/>
      <c r="G96" s="915"/>
      <c r="H96" s="916"/>
      <c r="I96" s="430"/>
      <c r="J96" s="430"/>
      <c r="K96" s="430"/>
      <c r="L96" s="430"/>
      <c r="M96" s="430"/>
      <c r="N96" s="430"/>
    </row>
    <row r="97" spans="1:14">
      <c r="A97" s="445"/>
      <c r="B97" s="912"/>
      <c r="C97" s="913"/>
      <c r="D97" s="913"/>
      <c r="E97" s="913"/>
      <c r="F97" s="914"/>
      <c r="G97" s="915"/>
      <c r="H97" s="916"/>
      <c r="I97" s="430"/>
      <c r="J97" s="430"/>
      <c r="K97" s="430"/>
      <c r="L97" s="430"/>
      <c r="M97" s="430"/>
      <c r="N97" s="430"/>
    </row>
    <row r="98" spans="1:14">
      <c r="A98" s="445"/>
      <c r="B98" s="912"/>
      <c r="C98" s="913"/>
      <c r="D98" s="913"/>
      <c r="E98" s="913"/>
      <c r="F98" s="914"/>
      <c r="G98" s="915"/>
      <c r="H98" s="916"/>
      <c r="I98" s="430"/>
      <c r="J98" s="430"/>
      <c r="K98" s="430"/>
      <c r="L98" s="430"/>
      <c r="M98" s="430"/>
      <c r="N98" s="430"/>
    </row>
    <row r="99" spans="1:14">
      <c r="A99" s="445"/>
      <c r="B99" s="912"/>
      <c r="C99" s="913"/>
      <c r="D99" s="913"/>
      <c r="E99" s="913"/>
      <c r="F99" s="914"/>
      <c r="G99" s="915"/>
      <c r="H99" s="916"/>
      <c r="I99" s="430"/>
      <c r="J99" s="430"/>
      <c r="K99" s="430"/>
      <c r="L99" s="430"/>
      <c r="M99" s="430"/>
      <c r="N99" s="430"/>
    </row>
    <row r="100" spans="1:14">
      <c r="A100" s="445"/>
      <c r="B100" s="912"/>
      <c r="C100" s="913"/>
      <c r="D100" s="913"/>
      <c r="E100" s="913"/>
      <c r="F100" s="914"/>
      <c r="G100" s="915"/>
      <c r="H100" s="916"/>
      <c r="I100" s="430"/>
      <c r="J100" s="430"/>
      <c r="K100" s="430"/>
      <c r="L100" s="430"/>
      <c r="M100" s="430"/>
      <c r="N100" s="430"/>
    </row>
    <row r="101" spans="1:14">
      <c r="A101" s="445"/>
      <c r="B101" s="912"/>
      <c r="C101" s="913"/>
      <c r="D101" s="913"/>
      <c r="E101" s="913"/>
      <c r="F101" s="914"/>
      <c r="G101" s="915"/>
      <c r="H101" s="916"/>
      <c r="I101" s="430"/>
      <c r="J101" s="430"/>
      <c r="K101" s="430"/>
      <c r="L101" s="430"/>
      <c r="M101" s="430"/>
      <c r="N101" s="430"/>
    </row>
    <row r="102" spans="1:14">
      <c r="A102" s="445"/>
      <c r="B102" s="912"/>
      <c r="C102" s="913"/>
      <c r="D102" s="913"/>
      <c r="E102" s="913"/>
      <c r="F102" s="914"/>
      <c r="G102" s="915"/>
      <c r="H102" s="916"/>
      <c r="I102" s="430"/>
      <c r="J102" s="430"/>
      <c r="K102" s="430"/>
      <c r="L102" s="430"/>
      <c r="M102" s="430"/>
      <c r="N102" s="430"/>
    </row>
    <row r="103" spans="1:14">
      <c r="A103" s="446"/>
      <c r="B103" s="933"/>
      <c r="C103" s="934"/>
      <c r="D103" s="934"/>
      <c r="E103" s="934"/>
      <c r="F103" s="935"/>
      <c r="G103" s="936"/>
      <c r="H103" s="937"/>
      <c r="I103" s="430"/>
      <c r="J103" s="430"/>
      <c r="K103" s="430"/>
      <c r="L103" s="430"/>
      <c r="M103" s="430"/>
      <c r="N103" s="430"/>
    </row>
    <row r="104" spans="1:14">
      <c r="A104" s="447">
        <f>COUNTA(B91:F103)</f>
        <v>1</v>
      </c>
      <c r="B104" s="938" t="s">
        <v>288</v>
      </c>
      <c r="C104" s="938"/>
      <c r="D104" s="938"/>
      <c r="E104" s="938"/>
      <c r="F104" s="938"/>
      <c r="G104" s="938"/>
      <c r="H104" s="938"/>
      <c r="I104" s="938"/>
      <c r="J104" s="938"/>
      <c r="K104" s="938"/>
      <c r="L104" s="939"/>
      <c r="M104" s="940"/>
      <c r="N104" s="940"/>
    </row>
    <row r="105" spans="1:14">
      <c r="A105" s="430"/>
      <c r="B105" s="430"/>
      <c r="C105" s="430"/>
      <c r="D105" s="430"/>
      <c r="E105" s="430"/>
      <c r="F105" s="430"/>
      <c r="G105" s="430"/>
      <c r="H105" s="430"/>
      <c r="I105" s="430"/>
      <c r="J105" s="430"/>
      <c r="K105" s="430"/>
      <c r="L105" s="430"/>
      <c r="M105" s="430"/>
      <c r="N105" s="430"/>
    </row>
    <row r="106" spans="1:14">
      <c r="A106" s="902" t="s">
        <v>289</v>
      </c>
      <c r="B106" s="902"/>
      <c r="C106" s="902"/>
      <c r="D106" s="902"/>
      <c r="E106" s="902"/>
      <c r="F106" s="902"/>
      <c r="G106" s="902"/>
      <c r="H106" s="902"/>
      <c r="I106" s="902"/>
      <c r="J106" s="902"/>
      <c r="K106" s="902"/>
      <c r="L106" s="902"/>
      <c r="M106" s="902"/>
      <c r="N106" s="902"/>
    </row>
    <row r="107" spans="1:14">
      <c r="A107" s="923" t="s">
        <v>290</v>
      </c>
      <c r="B107" s="923"/>
      <c r="C107" s="923"/>
      <c r="D107" s="923"/>
      <c r="E107" s="924" t="s">
        <v>111</v>
      </c>
      <c r="F107" s="829"/>
      <c r="G107" s="829"/>
      <c r="H107" s="829"/>
      <c r="I107" s="829"/>
      <c r="J107" s="829"/>
      <c r="K107" s="829"/>
      <c r="L107" s="829"/>
      <c r="M107" s="925" t="s">
        <v>291</v>
      </c>
      <c r="N107" s="926"/>
    </row>
    <row r="108" spans="1:14">
      <c r="A108" s="927"/>
      <c r="B108" s="919"/>
      <c r="C108" s="919"/>
      <c r="D108" s="920"/>
      <c r="E108" s="927"/>
      <c r="F108" s="919"/>
      <c r="G108" s="919"/>
      <c r="H108" s="919"/>
      <c r="I108" s="919"/>
      <c r="J108" s="919"/>
      <c r="K108" s="919"/>
      <c r="L108" s="920"/>
      <c r="M108" s="929"/>
      <c r="N108" s="930"/>
    </row>
    <row r="109" spans="1:14">
      <c r="A109" s="928"/>
      <c r="B109" s="913"/>
      <c r="C109" s="913"/>
      <c r="D109" s="914"/>
      <c r="E109" s="928"/>
      <c r="F109" s="913"/>
      <c r="G109" s="913"/>
      <c r="H109" s="913"/>
      <c r="I109" s="913"/>
      <c r="J109" s="913"/>
      <c r="K109" s="913"/>
      <c r="L109" s="914"/>
      <c r="M109" s="931"/>
      <c r="N109" s="932"/>
    </row>
    <row r="110" spans="1:14">
      <c r="A110" s="928"/>
      <c r="B110" s="913"/>
      <c r="C110" s="913"/>
      <c r="D110" s="914"/>
      <c r="E110" s="928"/>
      <c r="F110" s="913"/>
      <c r="G110" s="913"/>
      <c r="H110" s="913"/>
      <c r="I110" s="913"/>
      <c r="J110" s="913"/>
      <c r="K110" s="913"/>
      <c r="L110" s="914"/>
      <c r="M110" s="931"/>
      <c r="N110" s="932"/>
    </row>
    <row r="111" spans="1:14">
      <c r="A111" s="928"/>
      <c r="B111" s="913"/>
      <c r="C111" s="913"/>
      <c r="D111" s="914"/>
      <c r="E111" s="928"/>
      <c r="F111" s="913"/>
      <c r="G111" s="913"/>
      <c r="H111" s="913"/>
      <c r="I111" s="913"/>
      <c r="J111" s="913"/>
      <c r="K111" s="913"/>
      <c r="L111" s="914"/>
      <c r="M111" s="931"/>
      <c r="N111" s="932"/>
    </row>
    <row r="112" spans="1:14">
      <c r="A112" s="928"/>
      <c r="B112" s="913"/>
      <c r="C112" s="913"/>
      <c r="D112" s="914"/>
      <c r="E112" s="928"/>
      <c r="F112" s="913"/>
      <c r="G112" s="913"/>
      <c r="H112" s="913"/>
      <c r="I112" s="913"/>
      <c r="J112" s="913"/>
      <c r="K112" s="913"/>
      <c r="L112" s="914"/>
      <c r="M112" s="931"/>
      <c r="N112" s="932"/>
    </row>
    <row r="113" spans="1:14">
      <c r="A113" s="928"/>
      <c r="B113" s="913"/>
      <c r="C113" s="913"/>
      <c r="D113" s="914"/>
      <c r="E113" s="928"/>
      <c r="F113" s="913"/>
      <c r="G113" s="913"/>
      <c r="H113" s="913"/>
      <c r="I113" s="913"/>
      <c r="J113" s="913"/>
      <c r="K113" s="913"/>
      <c r="L113" s="914"/>
      <c r="M113" s="931"/>
      <c r="N113" s="932"/>
    </row>
    <row r="114" spans="1:14">
      <c r="A114" s="928"/>
      <c r="B114" s="913"/>
      <c r="C114" s="913"/>
      <c r="D114" s="914"/>
      <c r="E114" s="928"/>
      <c r="F114" s="913"/>
      <c r="G114" s="913"/>
      <c r="H114" s="913"/>
      <c r="I114" s="913"/>
      <c r="J114" s="913"/>
      <c r="K114" s="913"/>
      <c r="L114" s="914"/>
      <c r="M114" s="931"/>
      <c r="N114" s="932"/>
    </row>
    <row r="115" spans="1:14">
      <c r="A115" s="928"/>
      <c r="B115" s="913"/>
      <c r="C115" s="913"/>
      <c r="D115" s="914"/>
      <c r="E115" s="928"/>
      <c r="F115" s="913"/>
      <c r="G115" s="913"/>
      <c r="H115" s="913"/>
      <c r="I115" s="913"/>
      <c r="J115" s="913"/>
      <c r="K115" s="913"/>
      <c r="L115" s="914"/>
      <c r="M115" s="931"/>
      <c r="N115" s="932"/>
    </row>
    <row r="116" spans="1:14">
      <c r="A116" s="940" t="s">
        <v>292</v>
      </c>
      <c r="B116" s="940"/>
      <c r="C116" s="940"/>
      <c r="D116" s="940"/>
      <c r="E116" s="940"/>
      <c r="F116" s="940"/>
      <c r="G116" s="940"/>
      <c r="H116" s="940"/>
      <c r="I116" s="940"/>
      <c r="J116" s="940"/>
      <c r="K116" s="940"/>
      <c r="L116" s="940"/>
      <c r="M116" s="941"/>
      <c r="N116" s="941"/>
    </row>
    <row r="117" spans="1:14">
      <c r="A117" s="942" t="s">
        <v>292</v>
      </c>
      <c r="B117" s="942"/>
      <c r="C117" s="942"/>
      <c r="D117" s="942"/>
      <c r="E117" s="942"/>
      <c r="F117" s="942"/>
      <c r="G117" s="942"/>
      <c r="H117" s="942"/>
      <c r="I117" s="942"/>
      <c r="J117" s="942"/>
      <c r="K117" s="942"/>
      <c r="L117" s="942"/>
      <c r="M117" s="943">
        <f>M116+M104</f>
        <v>0</v>
      </c>
      <c r="N117" s="943"/>
    </row>
  </sheetData>
  <mergeCells count="222">
    <mergeCell ref="K37:L37"/>
    <mergeCell ref="K38:L38"/>
    <mergeCell ref="K39:L39"/>
    <mergeCell ref="I37:J37"/>
    <mergeCell ref="I38:J38"/>
    <mergeCell ref="I39:J39"/>
    <mergeCell ref="A116:L116"/>
    <mergeCell ref="M116:N116"/>
    <mergeCell ref="A117:L117"/>
    <mergeCell ref="M117:N117"/>
    <mergeCell ref="A114:D115"/>
    <mergeCell ref="E114:L115"/>
    <mergeCell ref="M114:N115"/>
    <mergeCell ref="A110:D111"/>
    <mergeCell ref="E110:L111"/>
    <mergeCell ref="M110:N111"/>
    <mergeCell ref="A112:D113"/>
    <mergeCell ref="E112:L113"/>
    <mergeCell ref="M112:N113"/>
    <mergeCell ref="A106:N106"/>
    <mergeCell ref="A107:D107"/>
    <mergeCell ref="E107:L107"/>
    <mergeCell ref="M107:N107"/>
    <mergeCell ref="A108:D109"/>
    <mergeCell ref="E108:L109"/>
    <mergeCell ref="M108:N109"/>
    <mergeCell ref="B102:F102"/>
    <mergeCell ref="G102:H102"/>
    <mergeCell ref="B103:F103"/>
    <mergeCell ref="G103:H103"/>
    <mergeCell ref="B104:L104"/>
    <mergeCell ref="M104:N104"/>
    <mergeCell ref="B99:F99"/>
    <mergeCell ref="G99:H99"/>
    <mergeCell ref="B100:F100"/>
    <mergeCell ref="G100:H100"/>
    <mergeCell ref="B101:F101"/>
    <mergeCell ref="G101:H101"/>
    <mergeCell ref="B96:F96"/>
    <mergeCell ref="G96:H96"/>
    <mergeCell ref="B97:F97"/>
    <mergeCell ref="G97:H97"/>
    <mergeCell ref="B98:F98"/>
    <mergeCell ref="G98:H98"/>
    <mergeCell ref="B93:F93"/>
    <mergeCell ref="G93:H93"/>
    <mergeCell ref="B94:F94"/>
    <mergeCell ref="G94:H94"/>
    <mergeCell ref="B95:F95"/>
    <mergeCell ref="G95:H95"/>
    <mergeCell ref="A89:N89"/>
    <mergeCell ref="B90:F90"/>
    <mergeCell ref="G90:H90"/>
    <mergeCell ref="B91:F91"/>
    <mergeCell ref="G91:H91"/>
    <mergeCell ref="B92:F92"/>
    <mergeCell ref="G92:H92"/>
    <mergeCell ref="A82:B84"/>
    <mergeCell ref="C82:G84"/>
    <mergeCell ref="H82:I84"/>
    <mergeCell ref="J82:N84"/>
    <mergeCell ref="A85:B87"/>
    <mergeCell ref="C85:G87"/>
    <mergeCell ref="H85:I87"/>
    <mergeCell ref="J85:N87"/>
    <mergeCell ref="A78:B80"/>
    <mergeCell ref="C78:G80"/>
    <mergeCell ref="H78:I80"/>
    <mergeCell ref="J78:N80"/>
    <mergeCell ref="A81:G81"/>
    <mergeCell ref="H81:N81"/>
    <mergeCell ref="A74:G74"/>
    <mergeCell ref="H74:N74"/>
    <mergeCell ref="A75:B77"/>
    <mergeCell ref="C75:G77"/>
    <mergeCell ref="H75:I77"/>
    <mergeCell ref="J75:N77"/>
    <mergeCell ref="A71:E71"/>
    <mergeCell ref="F71:G71"/>
    <mergeCell ref="H71:L71"/>
    <mergeCell ref="M71:N71"/>
    <mergeCell ref="A72:E72"/>
    <mergeCell ref="F72:G72"/>
    <mergeCell ref="H72:L72"/>
    <mergeCell ref="M72:N72"/>
    <mergeCell ref="A69:E69"/>
    <mergeCell ref="F69:G69"/>
    <mergeCell ref="H69:L69"/>
    <mergeCell ref="M69:N69"/>
    <mergeCell ref="A70:D70"/>
    <mergeCell ref="E70:G70"/>
    <mergeCell ref="H70:K70"/>
    <mergeCell ref="L70:N70"/>
    <mergeCell ref="H67:K67"/>
    <mergeCell ref="L67:N67"/>
    <mergeCell ref="A68:E68"/>
    <mergeCell ref="F68:G68"/>
    <mergeCell ref="H68:L68"/>
    <mergeCell ref="M68:N68"/>
    <mergeCell ref="A58:B59"/>
    <mergeCell ref="A60:B61"/>
    <mergeCell ref="A62:B63"/>
    <mergeCell ref="A64:B65"/>
    <mergeCell ref="A67:D67"/>
    <mergeCell ref="E67:G67"/>
    <mergeCell ref="A48:N48"/>
    <mergeCell ref="A49:B49"/>
    <mergeCell ref="A50:B51"/>
    <mergeCell ref="A52:B53"/>
    <mergeCell ref="A54:B55"/>
    <mergeCell ref="A56:B57"/>
    <mergeCell ref="A45:F45"/>
    <mergeCell ref="G45:H45"/>
    <mergeCell ref="I45:J45"/>
    <mergeCell ref="K45:L45"/>
    <mergeCell ref="A46:F46"/>
    <mergeCell ref="G46:H46"/>
    <mergeCell ref="I46:J46"/>
    <mergeCell ref="K46:L46"/>
    <mergeCell ref="A43:F43"/>
    <mergeCell ref="G43:H43"/>
    <mergeCell ref="I43:J43"/>
    <mergeCell ref="K43:L43"/>
    <mergeCell ref="A44:F44"/>
    <mergeCell ref="G44:H44"/>
    <mergeCell ref="I44:J44"/>
    <mergeCell ref="K44:L44"/>
    <mergeCell ref="A41:F41"/>
    <mergeCell ref="G41:H41"/>
    <mergeCell ref="I41:J41"/>
    <mergeCell ref="K41:L41"/>
    <mergeCell ref="A42:F42"/>
    <mergeCell ref="G42:H42"/>
    <mergeCell ref="I42:J42"/>
    <mergeCell ref="K42:L42"/>
    <mergeCell ref="A40:F40"/>
    <mergeCell ref="G40:H40"/>
    <mergeCell ref="I40:J40"/>
    <mergeCell ref="K40:L40"/>
    <mergeCell ref="A37:F37"/>
    <mergeCell ref="G37:H37"/>
    <mergeCell ref="A38:F38"/>
    <mergeCell ref="G38:H38"/>
    <mergeCell ref="A39:F39"/>
    <mergeCell ref="G39:H39"/>
    <mergeCell ref="A36:F36"/>
    <mergeCell ref="G36:H36"/>
    <mergeCell ref="I36:J36"/>
    <mergeCell ref="K36:L36"/>
    <mergeCell ref="A34:F34"/>
    <mergeCell ref="G34:H34"/>
    <mergeCell ref="I34:J34"/>
    <mergeCell ref="K34:L34"/>
    <mergeCell ref="A35:F35"/>
    <mergeCell ref="G35:H35"/>
    <mergeCell ref="I35:J35"/>
    <mergeCell ref="K35:L35"/>
    <mergeCell ref="A32:F32"/>
    <mergeCell ref="G32:H32"/>
    <mergeCell ref="I32:J32"/>
    <mergeCell ref="K32:L32"/>
    <mergeCell ref="A33:F33"/>
    <mergeCell ref="G33:H33"/>
    <mergeCell ref="I33:J33"/>
    <mergeCell ref="K33:L33"/>
    <mergeCell ref="A30:F30"/>
    <mergeCell ref="G30:H30"/>
    <mergeCell ref="I30:J30"/>
    <mergeCell ref="K30:L30"/>
    <mergeCell ref="A31:F31"/>
    <mergeCell ref="G31:H31"/>
    <mergeCell ref="I31:J31"/>
    <mergeCell ref="K31:L31"/>
    <mergeCell ref="A28:F28"/>
    <mergeCell ref="G28:H28"/>
    <mergeCell ref="I28:J28"/>
    <mergeCell ref="K28:L28"/>
    <mergeCell ref="A29:F29"/>
    <mergeCell ref="G29:H29"/>
    <mergeCell ref="I29:J29"/>
    <mergeCell ref="K29:L29"/>
    <mergeCell ref="B24:G24"/>
    <mergeCell ref="I24:N24"/>
    <mergeCell ref="B25:G25"/>
    <mergeCell ref="I25:N25"/>
    <mergeCell ref="A26:N26"/>
    <mergeCell ref="A27:F27"/>
    <mergeCell ref="G27:H27"/>
    <mergeCell ref="I27:J27"/>
    <mergeCell ref="K27:L27"/>
    <mergeCell ref="K20:L20"/>
    <mergeCell ref="M20:N20"/>
    <mergeCell ref="A21:N21"/>
    <mergeCell ref="B23:G23"/>
    <mergeCell ref="I22:N22"/>
    <mergeCell ref="I23:N23"/>
    <mergeCell ref="A7:B7"/>
    <mergeCell ref="C7:N7"/>
    <mergeCell ref="C8:N18"/>
    <mergeCell ref="A10:B17"/>
    <mergeCell ref="A18:B18"/>
    <mergeCell ref="C19:H20"/>
    <mergeCell ref="I19:J19"/>
    <mergeCell ref="K19:L19"/>
    <mergeCell ref="M19:N19"/>
    <mergeCell ref="I20:J20"/>
    <mergeCell ref="B22:G22"/>
    <mergeCell ref="A5:B5"/>
    <mergeCell ref="C5:H5"/>
    <mergeCell ref="I5:J5"/>
    <mergeCell ref="K5:N5"/>
    <mergeCell ref="A6:B6"/>
    <mergeCell ref="C6:H6"/>
    <mergeCell ref="I6:J6"/>
    <mergeCell ref="K6:N6"/>
    <mergeCell ref="A1:N1"/>
    <mergeCell ref="A2:D2"/>
    <mergeCell ref="E2:H2"/>
    <mergeCell ref="I2:N2"/>
    <mergeCell ref="A3:D4"/>
    <mergeCell ref="E3:H4"/>
    <mergeCell ref="I3:N4"/>
  </mergeCells>
  <conditionalFormatting sqref="C50:N50 C52:N52 C62:N62 C54:N54 C56:N56 C64:N64 C58:N58 C60:N60">
    <cfRule type="cellIs" dxfId="1" priority="1" stopIfTrue="1" operator="equal">
      <formula>"x"</formula>
    </cfRule>
  </conditionalFormatting>
  <conditionalFormatting sqref="C51:N51 C53:N53 C55:N55 C57:N57 C59:N59 C61:N61 C63:N63 C65:N65">
    <cfRule type="cellIs" dxfId="0" priority="2" stopIfTrue="1" operator="equal">
      <formula>"x"</formula>
    </cfRule>
  </conditionalFormatting>
  <dataValidations disablePrompts="1" count="1">
    <dataValidation showDropDown="1" errorTitle="Cronoprogramma" error="Attenzione: è possibile inserire solo il carattere X nel mese di riferimento." promptTitle="Cronoprogramma" prompt="Segnare con x i mesi interessati" sqref="C50:N65"/>
  </dataValidations>
  <pageMargins left="0.7" right="0.7" top="0.75" bottom="0.75" header="0.3" footer="0.3"/>
  <pageSetup paperSize="9" scale="83" orientation="portrait" r:id="rId1"/>
  <rowBreaks count="3" manualBreakCount="3">
    <brk id="25" max="16383" man="1"/>
    <brk id="46" max="16383" man="1"/>
    <brk id="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4</vt:i4>
      </vt:variant>
    </vt:vector>
  </HeadingPairs>
  <TitlesOfParts>
    <vt:vector size="10" baseType="lpstr">
      <vt:lpstr>Schema Generale</vt:lpstr>
      <vt:lpstr>Organizzazione</vt:lpstr>
      <vt:lpstr>Caratteristiche</vt:lpstr>
      <vt:lpstr>Economico Patrimoniale</vt:lpstr>
      <vt:lpstr>Missione programma processo</vt:lpstr>
      <vt:lpstr>PTPCT &amp; Codcomportamento</vt:lpstr>
      <vt:lpstr>Caratteristiche!Area_stampa</vt:lpstr>
      <vt:lpstr>'Economico Patrimoniale'!Area_stampa</vt:lpstr>
      <vt:lpstr>Organizzazione!Area_stampa</vt:lpstr>
      <vt:lpstr>'Schema Generale'!Area_stampa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RAVINALE</dc:creator>
  <cp:lastModifiedBy>Alessandro Odorico</cp:lastModifiedBy>
  <cp:lastPrinted>2021-02-03T09:02:41Z</cp:lastPrinted>
  <dcterms:created xsi:type="dcterms:W3CDTF">2006-09-16T00:00:00Z</dcterms:created>
  <dcterms:modified xsi:type="dcterms:W3CDTF">2021-02-03T15:27:24Z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fIDOlimpoDoc">
    <vt:lpwstr>95002-276930</vt:lpwstr>
  </property>
</Properties>
</file>